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tables/table2.xml" ContentType="application/vnd.openxmlformats-officedocument.spreadsheetml.table+xml"/>
  <Override PartName="/xl/comments2.xml" ContentType="application/vnd.openxmlformats-officedocument.spreadsheetml.comments+xml"/>
  <Override PartName="/xl/tables/table3.xml" ContentType="application/vnd.openxmlformats-officedocument.spreadsheetml.table+xml"/>
  <Override PartName="/xl/comments3.xml" ContentType="application/vnd.openxmlformats-officedocument.spreadsheetml.comments+xml"/>
  <Override PartName="/xl/tables/table4.xml" ContentType="application/vnd.openxmlformats-officedocument.spreadsheetml.table+xml"/>
  <Override PartName="/xl/comments4.xml" ContentType="application/vnd.openxmlformats-officedocument.spreadsheetml.comments+xml"/>
  <Override PartName="/xl/tables/table5.xml" ContentType="application/vnd.openxmlformats-officedocument.spreadsheetml.table+xml"/>
  <Override PartName="/xl/comments5.xml" ContentType="application/vnd.openxmlformats-officedocument.spreadsheetml.comments+xml"/>
  <Override PartName="/xl/tables/table6.xml" ContentType="application/vnd.openxmlformats-officedocument.spreadsheetml.table+xml"/>
  <Override PartName="/xl/comments6.xml" ContentType="application/vnd.openxmlformats-officedocument.spreadsheetml.comments+xml"/>
  <Override PartName="/xl/tables/table7.xml" ContentType="application/vnd.openxmlformats-officedocument.spreadsheetml.table+xml"/>
  <Override PartName="/xl/comments7.xml" ContentType="application/vnd.openxmlformats-officedocument.spreadsheetml.comments+xml"/>
  <Override PartName="/xl/tables/table8.xml" ContentType="application/vnd.openxmlformats-officedocument.spreadsheetml.table+xml"/>
  <Override PartName="/xl/comments8.xml" ContentType="application/vnd.openxmlformats-officedocument.spreadsheetml.comments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comments9.xml" ContentType="application/vnd.openxmlformats-officedocument.spreadsheetml.comments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uubuldana\Desktop\"/>
    </mc:Choice>
  </mc:AlternateContent>
  <bookViews>
    <workbookView xWindow="0" yWindow="0" windowWidth="19200" windowHeight="11370"/>
  </bookViews>
  <sheets>
    <sheet name="Акадо Екатеринбург" sheetId="1" r:id="rId1"/>
    <sheet name="Геркон" sheetId="2" r:id="rId2"/>
    <sheet name="Инсис" sheetId="3" r:id="rId3"/>
    <sheet name="К Телеком" sheetId="4" r:id="rId4"/>
    <sheet name="Комтехцентр (Планета)" sheetId="5" r:id="rId5"/>
    <sheet name="Конвекс-Восток" sheetId="6" r:id="rId6"/>
    <sheet name="Конвекс-Центр" sheetId="7" r:id="rId7"/>
    <sheet name="Конвекс-Запад" sheetId="8" r:id="rId8"/>
    <sheet name="Ростелеком Пышма" sheetId="10" r:id="rId9"/>
    <sheet name="Ростелеком Екатеринбург" sheetId="11" r:id="rId10"/>
    <sheet name="УГМК-телеком" sheetId="12" r:id="rId11"/>
    <sheet name="Эр-Телеком холдинг" sheetId="13" r:id="rId12"/>
    <sheet name="Амиго" sheetId="21" r:id="rId13"/>
  </sheets>
  <calcPr calcId="171027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4" i="13" l="1"/>
  <c r="P5" i="13"/>
  <c r="P24" i="12"/>
  <c r="P21" i="12"/>
  <c r="P19" i="12"/>
  <c r="P17" i="12"/>
  <c r="P15" i="12"/>
  <c r="P13" i="12"/>
  <c r="P11" i="12"/>
  <c r="P9" i="12"/>
  <c r="P7" i="12"/>
  <c r="P5" i="12"/>
  <c r="P11" i="11"/>
  <c r="P9" i="11"/>
  <c r="P7" i="11"/>
  <c r="P5" i="11"/>
  <c r="P15" i="10"/>
  <c r="P13" i="10"/>
  <c r="P11" i="10"/>
  <c r="P9" i="10"/>
  <c r="P7" i="10"/>
  <c r="P5" i="10"/>
  <c r="P11" i="8"/>
  <c r="P7" i="8"/>
  <c r="P5" i="8"/>
  <c r="P4" i="7"/>
  <c r="P5" i="7"/>
  <c r="P5" i="5"/>
  <c r="P5" i="4"/>
  <c r="F5" i="4"/>
  <c r="E13" i="3"/>
  <c r="Q17" i="3"/>
  <c r="Q15" i="3"/>
  <c r="Q7" i="3"/>
  <c r="Q5" i="3"/>
  <c r="Q18" i="3" s="1"/>
  <c r="Q9" i="3"/>
  <c r="Q13" i="3"/>
  <c r="Q11" i="3"/>
  <c r="P19" i="2"/>
  <c r="C19" i="2"/>
  <c r="P17" i="2"/>
  <c r="P21" i="2"/>
  <c r="P15" i="2"/>
  <c r="P13" i="2"/>
  <c r="P11" i="2"/>
  <c r="P9" i="2"/>
  <c r="P7" i="2"/>
  <c r="P5" i="2"/>
  <c r="P5" i="1"/>
  <c r="C5" i="1"/>
  <c r="P6" i="13" l="1"/>
  <c r="P12" i="11"/>
  <c r="P6" i="7"/>
  <c r="P14" i="6"/>
  <c r="P6" i="5"/>
  <c r="P7" i="4"/>
  <c r="P25" i="2"/>
  <c r="P23" i="2"/>
  <c r="P27" i="2"/>
  <c r="P16" i="1"/>
  <c r="E15" i="1"/>
  <c r="F15" i="1" s="1"/>
  <c r="G15" i="1" s="1"/>
  <c r="H15" i="1" s="1"/>
  <c r="E13" i="1"/>
  <c r="F13" i="1" s="1"/>
  <c r="I5" i="1"/>
  <c r="J5" i="1" s="1"/>
  <c r="K5" i="1" s="1"/>
  <c r="L5" i="1" s="1"/>
  <c r="M5" i="1" s="1"/>
  <c r="N5" i="1" s="1"/>
  <c r="O5" i="1" s="1"/>
  <c r="I7" i="1"/>
  <c r="J7" i="1" s="1"/>
  <c r="K7" i="1" s="1"/>
  <c r="L7" i="1" s="1"/>
  <c r="M7" i="1" s="1"/>
  <c r="N7" i="1" s="1"/>
  <c r="O7" i="1" s="1"/>
  <c r="I9" i="1"/>
  <c r="J9" i="1" s="1"/>
  <c r="K9" i="1" s="1"/>
  <c r="L9" i="1" s="1"/>
  <c r="M9" i="1" s="1"/>
  <c r="N9" i="1" s="1"/>
  <c r="O9" i="1" s="1"/>
  <c r="E11" i="1"/>
  <c r="F11" i="1" s="1"/>
  <c r="G11" i="1" s="1"/>
  <c r="P24" i="21" l="1"/>
  <c r="P16" i="10"/>
  <c r="P13" i="8"/>
</calcChain>
</file>

<file path=xl/comments1.xml><?xml version="1.0" encoding="utf-8"?>
<comments xmlns="http://schemas.openxmlformats.org/spreadsheetml/2006/main">
  <authors>
    <author>Natalia Suevalova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май 15
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ноябрь, декабрь 16 </t>
        </r>
      </text>
    </comment>
    <comment ref="C9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ноябрь, декабрь 16
</t>
        </r>
      </text>
    </comment>
    <comment ref="G13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Выдача ТУ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Выдача ТУ</t>
        </r>
      </text>
    </comment>
  </commentList>
</comments>
</file>

<file path=xl/comments2.xml><?xml version="1.0" encoding="utf-8"?>
<comments xmlns="http://schemas.openxmlformats.org/spreadsheetml/2006/main">
  <authors>
    <author>Natalia Suevalova</author>
  </authors>
  <commentList>
    <comment ref="C17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декабрь 16</t>
        </r>
      </text>
    </comment>
    <comment ref="C19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ноябрь, декабрь 16</t>
        </r>
      </text>
    </comment>
  </commentList>
</comments>
</file>

<file path=xl/comments3.xml><?xml version="1.0" encoding="utf-8"?>
<comments xmlns="http://schemas.openxmlformats.org/spreadsheetml/2006/main">
  <authors>
    <author>Natalia Suevalova</author>
  </authors>
  <commentList>
    <comment ref="E13" authorId="0" shapeId="0">
      <text>
        <r>
          <rPr>
            <b/>
            <sz val="9"/>
            <color indexed="81"/>
            <rFont val="Tahoma"/>
            <charset val="1"/>
          </rPr>
          <t>Natalia Suevalova:</t>
        </r>
        <r>
          <rPr>
            <sz val="9"/>
            <color indexed="81"/>
            <rFont val="Tahoma"/>
            <charset val="1"/>
          </rPr>
          <t xml:space="preserve">
Реализация (ТУ сторнировала)</t>
        </r>
      </text>
    </comment>
  </commentList>
</comments>
</file>

<file path=xl/comments4.xml><?xml version="1.0" encoding="utf-8"?>
<comments xmlns="http://schemas.openxmlformats.org/spreadsheetml/2006/main">
  <authors>
    <author>Natalia Suevalova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август, сентябрь, октябрь, ноябрь, декабрь</t>
        </r>
      </text>
    </comment>
  </commentList>
</comments>
</file>

<file path=xl/comments5.xml><?xml version="1.0" encoding="utf-8"?>
<comments xmlns="http://schemas.openxmlformats.org/spreadsheetml/2006/main">
  <authors>
    <author>Natalia Suevalova</author>
  </authors>
  <commentList>
    <comment ref="B5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Амундсена 118-1500
Дружининская 5а-1500
Дружининская 5б-1500
Ильича 42а-1200
Ильича 42б-800</t>
        </r>
      </text>
    </commen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декабрь 16</t>
        </r>
      </text>
    </comment>
  </commentList>
</comments>
</file>

<file path=xl/comments6.xml><?xml version="1.0" encoding="utf-8"?>
<comments xmlns="http://schemas.openxmlformats.org/spreadsheetml/2006/main">
  <authors>
    <author>Natalia Suevalova</author>
  </authors>
  <commentList>
    <comment ref="B7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Выдача ТУ 1500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Январь 16</t>
        </r>
      </text>
    </comment>
  </commentList>
</comments>
</file>

<file path=xl/comments7.xml><?xml version="1.0" encoding="utf-8"?>
<comments xmlns="http://schemas.openxmlformats.org/spreadsheetml/2006/main">
  <authors>
    <author>Natalia Suevalova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декабрь 16</t>
        </r>
      </text>
    </comment>
  </commentList>
</comments>
</file>

<file path=xl/comments8.xml><?xml version="1.0" encoding="utf-8"?>
<comments xmlns="http://schemas.openxmlformats.org/spreadsheetml/2006/main">
  <authors>
    <author>Natalia Suevalova</author>
  </authors>
  <commentList>
    <comment ref="C5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Июнь - 1500, Июль, Август, Сентябрь, Ноябрь, Декабрь</t>
        </r>
      </text>
    </comment>
    <comment ref="C7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За сентябрь, октябрь, ноябрь, декабрь 16
</t>
        </r>
      </text>
    </comment>
    <comment ref="D9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Выдача ТУ</t>
        </r>
      </text>
    </comment>
    <comment ref="D11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Выдача ТУ</t>
        </r>
      </text>
    </comment>
  </commentList>
</comments>
</file>

<file path=xl/comments9.xml><?xml version="1.0" encoding="utf-8"?>
<comments xmlns="http://schemas.openxmlformats.org/spreadsheetml/2006/main">
  <authors>
    <author>Natalia Suevalova</author>
  </authors>
  <commentList>
    <comment ref="F9" authorId="0" shapeId="0">
      <text>
        <r>
          <rPr>
            <b/>
            <sz val="9"/>
            <color indexed="81"/>
            <rFont val="Tahoma"/>
            <family val="2"/>
            <charset val="204"/>
          </rPr>
          <t>Natalia Suevalova:</t>
        </r>
        <r>
          <rPr>
            <sz val="9"/>
            <color indexed="81"/>
            <rFont val="Tahoma"/>
            <family val="2"/>
            <charset val="204"/>
          </rPr>
          <t xml:space="preserve">
Не оплачена 1000
</t>
        </r>
      </text>
    </comment>
  </commentList>
</comments>
</file>

<file path=xl/sharedStrings.xml><?xml version="1.0" encoding="utf-8"?>
<sst xmlns="http://schemas.openxmlformats.org/spreadsheetml/2006/main" count="495" uniqueCount="97">
  <si>
    <t>Объект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</si>
  <si>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</si>
  <si>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</si>
  <si>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</si>
  <si>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</si>
  <si>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</si>
  <si>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</si>
  <si>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</si>
  <si>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</si>
  <si>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</si>
  <si>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</si>
  <si>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</si>
  <si>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</si>
  <si>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Электриков, 24</t>
  </si>
  <si>
    <t>Электриков, 26</t>
  </si>
  <si>
    <t>Техническая, 148</t>
  </si>
  <si>
    <t>__</t>
  </si>
  <si>
    <t>Техническая, 144</t>
  </si>
  <si>
    <t>Таватуйская 25/4</t>
  </si>
  <si>
    <t>Дружининская 5а,б</t>
  </si>
  <si>
    <t>Электриков 24, 26</t>
  </si>
  <si>
    <t>Ильича, 42а, б</t>
  </si>
  <si>
    <t>Задолженность на начало 16 года</t>
  </si>
  <si>
    <t>Общий долг</t>
  </si>
  <si>
    <t>Нет оплаты</t>
  </si>
  <si>
    <t>Оплачено</t>
  </si>
  <si>
    <t>Машиностроителей, 7</t>
  </si>
  <si>
    <t>Машиностроителей, 9</t>
  </si>
  <si>
    <t>Машиностроителей, 11</t>
  </si>
  <si>
    <t>Машиностроителей, 13</t>
  </si>
  <si>
    <t>Машиностроителей, 15</t>
  </si>
  <si>
    <t>Машиностроителей, 11а</t>
  </si>
  <si>
    <t>Машиностроителей, 3</t>
  </si>
  <si>
    <t>Машиностроителей, 5</t>
  </si>
  <si>
    <t>Мальцева, 6</t>
  </si>
  <si>
    <t>Долги 16 года</t>
  </si>
  <si>
    <t>Машиностроителей, 17</t>
  </si>
  <si>
    <t>Машиностроителей, 17а</t>
  </si>
  <si>
    <t>___</t>
  </si>
  <si>
    <t>Красных командиров, 27, Дружининская 5а, 5б</t>
  </si>
  <si>
    <t>Амундсена 118, 118а, Ильича 42а, б</t>
  </si>
  <si>
    <t>Машиностроителей, 3, 11а</t>
  </si>
  <si>
    <t>Электриков, 24, 26</t>
  </si>
  <si>
    <t>Амундсена 118, Дружининская 5а, 5б, Ильича 42а, б</t>
  </si>
  <si>
    <t>Ильича 42а, б</t>
  </si>
  <si>
    <t>Красных командиров 17-25</t>
  </si>
  <si>
    <t>Амундсена 118, 118а</t>
  </si>
  <si>
    <t>Дружининская 5а, 5б</t>
  </si>
  <si>
    <t>Амундсена 118</t>
  </si>
  <si>
    <t>Красных командиров, 27</t>
  </si>
  <si>
    <t>Амундсена, 118</t>
  </si>
  <si>
    <t>Ильича, 42Б</t>
  </si>
  <si>
    <t>Дружининская, 5Б</t>
  </si>
  <si>
    <t>Машиностроителей, 17, 17а</t>
  </si>
  <si>
    <t>Переплата 11500</t>
  </si>
  <si>
    <t>Договор №296/04-2014 от 16.04.2014 /Дружба/</t>
  </si>
  <si>
    <t>Договор №12 ИД/02 от 27.12.12</t>
  </si>
  <si>
    <t>Договор №377/12-2014 от 19.12.14(Ильича 42а,42б)</t>
  </si>
  <si>
    <t>договор № 14-ИД/02 от 01.03.2014 (Машиностроителей 9)</t>
  </si>
  <si>
    <t>договор № 20/2 от 01.06.2014 (Машиностроителей 11)</t>
  </si>
  <si>
    <t>договор № б/н от 01.03.2015 (Машиностроителей 13)</t>
  </si>
  <si>
    <t>договор № б/н от 01.08.2015 (Машиностроителей 15)</t>
  </si>
  <si>
    <t>договор № 011/1 от 01.02.2016 (Машиностроителей 11а)</t>
  </si>
  <si>
    <t>Договор №3 от 01.04.2016 (Машиностроителей 3)</t>
  </si>
  <si>
    <t>Договор №5 от 01.05.2016 (Машиностроителей 5)</t>
  </si>
  <si>
    <t>договор № б/н от 01.04.2015 (Гороховая 6)</t>
  </si>
  <si>
    <t>договор №17 от 01.03.2017 (Машиностроителей 17)</t>
  </si>
  <si>
    <t>договор №17/1 от 01.03.2017 (Машиностроителей 17а)</t>
  </si>
  <si>
    <t>договор № 38-ИД/02 от 01.09.2013  (Машиностроителей 7)</t>
  </si>
  <si>
    <t>Договор №13-0117047199-01 от 22.07.2016 (Размещение оборудования, Техническая, 148)</t>
  </si>
  <si>
    <t>Договор 01-0117047199-03 от 01.09.2016 (Д5а, Д5б)</t>
  </si>
  <si>
    <t>Договор 01-0117047199-01 от 16.06.2015</t>
  </si>
  <si>
    <t>Договор о сотрудничестве №01-0117047199-02 от 01.06.2016 (Маш.3, Маш 11а)</t>
  </si>
  <si>
    <t>Договор №01-0117047199-04 от 10.01.2017 (Размещение оборудования, Техническая, 144)</t>
  </si>
  <si>
    <t>Договор №01-0117047199-05 от 03.02.2017 (Размещение оборудования, Таватуйская 25/4)</t>
  </si>
  <si>
    <t>Договор №01-0117047199-06 от 03.02.2017 (Размещение оборудования, Машиностроителей 17, 17а</t>
  </si>
  <si>
    <t>Договор № 26/12 от 31.08.12г.</t>
  </si>
  <si>
    <t>Договор №РСС-52/16-КВ от 01.06.2016 (размещение оборудования Ильича 42а, 42б)</t>
  </si>
  <si>
    <t>Договор №1/1-ИД/02 от 01.02.2013</t>
  </si>
  <si>
    <t>Договор размещения оборудования №РСС-51/16-КВ от 01.06.2016 (Амундсена,118, 118а)</t>
  </si>
  <si>
    <t>Договор размещения оборудования №РСС-53/16-КВ от 01.06.2016 (Техническая, 148)</t>
  </si>
  <si>
    <t>Договор на размещение средств и линий связи №РСС-__17-КЗ от 13.01.2017 (Техническая, 144)</t>
  </si>
  <si>
    <t>Договор №22а/12 от 01.03.2012</t>
  </si>
  <si>
    <t>Договор № 0503/25/2601-15 от 16.11.2015(Пышма)</t>
  </si>
  <si>
    <t>Договор № 0503/25/2603-15 от 16.11.2015(Екатеринбург)</t>
  </si>
  <si>
    <t>Договор№168 от 01.01.2015г.( М7)</t>
  </si>
  <si>
    <t>Договор№169 от 01.01.2015г.( М 9)</t>
  </si>
  <si>
    <t>Договор№167 от 01.01.2015г.( М11)</t>
  </si>
  <si>
    <t>Договор№170 от 01.01.2015г.( М13)</t>
  </si>
  <si>
    <t>Договор№б/н от 01.07.2015г.( М 15)</t>
  </si>
  <si>
    <t>Договор№56-02/2016 от 01.01.2016г.( М11а)</t>
  </si>
  <si>
    <t>Договор№б/н от 01.03.2016г.( М 3)</t>
  </si>
  <si>
    <t>Договор№б/н от 01.03.2016г.( М 5)</t>
  </si>
  <si>
    <t>Договор№171 от 01.01.2015г.( Г6)</t>
  </si>
  <si>
    <t>Дог. 597/ОС от 16.09.11г(КрК27 подвал)</t>
  </si>
  <si>
    <t>Договор 241-02-2015 от 01.07.2015</t>
  </si>
  <si>
    <t>Сумма по договору в месяц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</si>
</sst>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1" xfId="0" applyFill="1" applyBorder="1"/>
    <xf numFmtId="0" fontId="0" fillId="2" borderId="1" xfId="0" applyFill="1" applyBorder="1"/>
    <xf numFmtId="0" fontId="0" fillId="2" borderId="0" xfId="0" applyNumberFormat="1" applyFill="1" applyAlignment="1">
      <alignment horizontal="center" vertical="center"/>
    </xf>
    <xf numFmtId="0" fontId="0" fillId="0" borderId="0" xfId="0" applyNumberForma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3" borderId="0" xfId="0" applyNumberFormat="1" applyFill="1" applyAlignment="1">
      <alignment horizontal="center" vertical="center"/>
    </xf>
    <xf numFmtId="0" fontId="6" fillId="0" borderId="0" xfId="0" applyFont="1"/>
    <xf numFmtId="0" fontId="0" fillId="0" borderId="0" xfId="0" applyAlignment="1">
      <alignment wrapText="1"/>
    </xf>
  </cellXfs>
  <cellStyles count="1">
    <cellStyle name="Обычный" xfId="0" builtinId="0"/>
  </cellStyles>
  <dxfs count="416">
    <dxf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00B05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fill>
        <patternFill patternType="solid">
          <fgColor indexed="64"/>
          <bgColor rgb="FFFF0000"/>
        </patternFill>
      </fill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numFmt numFmtId="0" formatCode="General"/>
      <alignment horizontal="center" vertical="center" textRotation="0" wrapText="0" indent="0" justifyLastLine="0" shrinkToFit="0" readingOrder="0"/>
    </dxf>
    <dxf>
      <numFmt numFmtId="0" formatCode="General"/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wrapText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  <dxf>
      <alignment horizontal="center" vertical="center" textRotation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id="1" name="Таблица1" displayName="Таблица1" ref="B3:P16" totalsRowCount="1" headerRowDxfId="415" dataDxfId="414">
  <autoFilter ref="B3:P15"/>
  <tableColumns count="15">
    <tableColumn id="1" name="Объект" dataDxfId="413" totalsRowDxfId="412"/>
    <tableColumn id="2" name="Задолженность на начало 16 года" dataDxfId="411" totalsRowDxfId="410"/>
    <tableColumn id="3" name="Сумма по договору в месяц" dataDxfId="409" totalsRowDxfId="408"/>
    <tableColumn id="4" name="Февраль" dataDxfId="407" totalsRowDxfId="406">
      <calculatedColumnFormula>Таблица1[[#This Row],[Сумма по договору в месяц]]</calculatedColumnFormula>
    </tableColumn>
    <tableColumn id="5" name="Март" dataDxfId="405" totalsRowDxfId="404"/>
    <tableColumn id="6" name="Апрель" dataDxfId="403" totalsRowDxfId="402"/>
    <tableColumn id="7" name="Май" dataDxfId="401" totalsRowDxfId="400"/>
    <tableColumn id="8" name="Июнь" dataDxfId="399" totalsRowDxfId="398"/>
    <tableColumn id="14" name="Июль" dataDxfId="397" totalsRowDxfId="396"/>
    <tableColumn id="13" name="Август" dataDxfId="395" totalsRowDxfId="394"/>
    <tableColumn id="12" name="Сентябрь" dataDxfId="393" totalsRowDxfId="392"/>
    <tableColumn id="11" name="Октябрь" dataDxfId="391" totalsRowDxfId="390"/>
    <tableColumn id="10" name="Ноябрь" dataDxfId="389" totalsRowDxfId="388"/>
    <tableColumn id="9" name="Декабрь" dataDxfId="387" totalsRowDxfId="386"/>
    <tableColumn id="15" name="Общий долг" totalsRowFunction="custom" dataDxfId="385" totalsRowDxfId="384">
      <calculatedColumnFormula>Таблица1[[#This Row],[Задолженность на начало 16 года]]+Таблица1[[#This Row],[Сумма по договору в месяц]]+Таблица1[[#This Row],[Февраль]]+Таблица1[[#This Row],[Март]]+Таблица1[[#This Row],[Апрель]]+Таблица1[[#This Row],[Май]]</calculatedColumnFormula>
      <totalsRowFormula>SUBTOTAL(9,P5:P15)</totalsRowFormula>
    </tableColumn>
  </tableColumns>
  <tableStyleInfo name="TableStyleMedium2" showFirstColumn="0" showLastColumn="0" showRowStripes="1" showColumnStripes="0"/>
</table>
</file>

<file path=xl/tables/table10.xml><?xml version="1.0" encoding="utf-8"?>
<table xmlns="http://schemas.openxmlformats.org/spreadsheetml/2006/main" id="11" name="Таблица131112" displayName="Таблица131112" ref="B3:P12" totalsRowCount="1" headerRowDxfId="127" dataDxfId="126">
  <autoFilter ref="B3:P11"/>
  <tableColumns count="15">
    <tableColumn id="1" name="Объект" dataDxfId="125" totalsRowDxfId="124"/>
    <tableColumn id="2" name="Долги 16 года" dataDxfId="123" totalsRowDxfId="122"/>
    <tableColumn id="3" name="Январь" dataDxfId="121" totalsRowDxfId="120"/>
    <tableColumn id="4" name="Февраль" dataDxfId="119" totalsRowDxfId="118">
      <calculatedColumnFormula>Таблица131112[[#This Row],[Январь]]</calculatedColumnFormula>
    </tableColumn>
    <tableColumn id="5" name="Март" dataDxfId="117" totalsRowDxfId="116"/>
    <tableColumn id="6" name="Апрель" dataDxfId="115" totalsRowDxfId="114"/>
    <tableColumn id="7" name="Май" dataDxfId="113" totalsRowDxfId="112"/>
    <tableColumn id="8" name="Сумма по договору в месяц" dataDxfId="111" totalsRowDxfId="110"/>
    <tableColumn id="14" name="Июль" dataDxfId="109" totalsRowDxfId="108"/>
    <tableColumn id="13" name="Август" dataDxfId="107" totalsRowDxfId="106"/>
    <tableColumn id="12" name="Сентябрь" dataDxfId="105" totalsRowDxfId="104"/>
    <tableColumn id="11" name="Октябрь" dataDxfId="103" totalsRowDxfId="102"/>
    <tableColumn id="10" name="Ноябрь" dataDxfId="101" totalsRowDxfId="100"/>
    <tableColumn id="9" name="Декабрь" dataDxfId="99" totalsRowDxfId="98"/>
    <tableColumn id="15" name="Общий долг" totalsRowFunction="custom" dataDxfId="97" totalsRowDxfId="96">
      <calculatedColumnFormula>Таблица131112[[#This Row],[Долги 16 года]]+Таблица131112[[#This Row],[Январь]]+Таблица131112[[#This Row],[Февраль]]+Таблица131112[[#This Row],[Март]]+Таблица131112[[#This Row],[Апрель]]+Таблица131112[[#This Row],[Май]]</calculatedColumnFormula>
      <totalsRowFormula>SUBTOTAL(9,P5:P11)</totalsRowFormula>
    </tableColumn>
  </tableColumns>
  <tableStyleInfo name="TableStyleMedium2" showFirstColumn="0" showLastColumn="0" showRowStripes="1" showColumnStripes="0"/>
</table>
</file>

<file path=xl/tables/table11.xml><?xml version="1.0" encoding="utf-8"?>
<table xmlns="http://schemas.openxmlformats.org/spreadsheetml/2006/main" id="12" name="Таблица1313" displayName="Таблица1313" ref="B3:P24" totalsRowCount="1" headerRowDxfId="95" dataDxfId="94">
  <autoFilter ref="B3:P23"/>
  <tableColumns count="15">
    <tableColumn id="1" name="Объект" dataDxfId="93" totalsRowDxfId="92"/>
    <tableColumn id="2" name="Долги 16 года" dataDxfId="91" totalsRowDxfId="90"/>
    <tableColumn id="3" name="Январь" dataDxfId="89" totalsRowDxfId="88"/>
    <tableColumn id="4" name="Февраль" dataDxfId="87" totalsRowDxfId="86">
      <calculatedColumnFormula>Таблица1313[[#This Row],[Январь]]</calculatedColumnFormula>
    </tableColumn>
    <tableColumn id="5" name="Март" dataDxfId="85" totalsRowDxfId="84"/>
    <tableColumn id="6" name="Апрель" dataDxfId="83" totalsRowDxfId="82"/>
    <tableColumn id="7" name="Май" dataDxfId="81" totalsRowDxfId="80"/>
    <tableColumn id="8" name="Июнь" dataDxfId="79" totalsRowDxfId="78"/>
    <tableColumn id="14" name="Июль" dataDxfId="77" totalsRowDxfId="76"/>
    <tableColumn id="13" name="Август" dataDxfId="75" totalsRowDxfId="74"/>
    <tableColumn id="12" name="Сентябрь" dataDxfId="73" totalsRowDxfId="72"/>
    <tableColumn id="11" name="Октябрь" dataDxfId="71" totalsRowDxfId="70"/>
    <tableColumn id="10" name="Ноябрь" dataDxfId="69" totalsRowDxfId="68"/>
    <tableColumn id="9" name="Декабрь" dataDxfId="67" totalsRowDxfId="66"/>
    <tableColumn id="15" name="Общий долг" totalsRowFunction="custom" dataDxfId="65" totalsRowDxfId="64">
      <calculatedColumnFormula>Таблица1313[[#This Row],[Долги 16 года]]+Таблица1313[[#This Row],[Январь]]+Таблица1313[[#This Row],[Февраль]]+Таблица1313[[#This Row],[Март]]+Таблица1313[[#This Row],[Апрель]]+Таблица1313[[#This Row],[Май]]</calculatedColumnFormula>
      <totalsRowFormula>SUBTOTAL(9,P5:P22)</totalsRowFormula>
    </tableColumn>
  </tableColumns>
  <tableStyleInfo name="TableStyleMedium2" showFirstColumn="0" showLastColumn="0" showRowStripes="1" showColumnStripes="0"/>
</table>
</file>

<file path=xl/tables/table12.xml><?xml version="1.0" encoding="utf-8"?>
<table xmlns="http://schemas.openxmlformats.org/spreadsheetml/2006/main" id="13" name="Таблица13111214" displayName="Таблица13111214" ref="B3:P6" totalsRowCount="1" headerRowDxfId="63" dataDxfId="62">
  <autoFilter ref="B3:P5"/>
  <tableColumns count="15">
    <tableColumn id="1" name="Объект" dataDxfId="61" totalsRowDxfId="60"/>
    <tableColumn id="2" name="Долги 16 года" dataDxfId="59" totalsRowDxfId="58"/>
    <tableColumn id="3" name="Январь" dataDxfId="57" totalsRowDxfId="56"/>
    <tableColumn id="4" name="Февраль" dataDxfId="55" totalsRowDxfId="54">
      <calculatedColumnFormula>Таблица13111214[[#This Row],[Январь]]</calculatedColumnFormula>
    </tableColumn>
    <tableColumn id="5" name="Март" dataDxfId="53" totalsRowDxfId="52"/>
    <tableColumn id="6" name="Апрель" dataDxfId="51" totalsRowDxfId="50"/>
    <tableColumn id="7" name="Май" dataDxfId="49" totalsRowDxfId="48"/>
    <tableColumn id="8" name="Июнь" dataDxfId="47" totalsRowDxfId="46"/>
    <tableColumn id="14" name="Сумма по договору в месяц" dataDxfId="45" totalsRowDxfId="44"/>
    <tableColumn id="13" name="Август" dataDxfId="43" totalsRowDxfId="42"/>
    <tableColumn id="12" name="Сентябрь" dataDxfId="41" totalsRowDxfId="40"/>
    <tableColumn id="11" name="Октябрь" dataDxfId="39" totalsRowDxfId="38"/>
    <tableColumn id="10" name="Ноябрь" dataDxfId="37" totalsRowDxfId="36"/>
    <tableColumn id="9" name="Декабрь" dataDxfId="35" totalsRowDxfId="34"/>
    <tableColumn id="15" name="Общий долг" totalsRowFunction="custom" dataDxfId="33" totalsRowDxfId="32">
      <calculatedColumnFormula>Таблица13111214[[#This Row],[Сумма по договору в месяц]]</calculatedColumnFormula>
      <totalsRowFormula>SUBTOTAL(9,P5:P5)</totalsRowFormula>
    </tableColumn>
  </tableColumns>
  <tableStyleInfo name="TableStyleMedium2" showFirstColumn="0" showLastColumn="0" showRowStripes="1" showColumnStripes="0"/>
</table>
</file>

<file path=xl/tables/table13.xml><?xml version="1.0" encoding="utf-8"?>
<table xmlns="http://schemas.openxmlformats.org/spreadsheetml/2006/main" id="21" name="Таблица131322" displayName="Таблица131322" ref="B3:P24" totalsRowCount="1" headerRowDxfId="31" dataDxfId="30">
  <autoFilter ref="B3:P23"/>
  <tableColumns count="15">
    <tableColumn id="1" name="Объект" dataDxfId="29" totalsRowDxfId="28"/>
    <tableColumn id="2" name="Долги 16 года" dataDxfId="27" totalsRowDxfId="26"/>
    <tableColumn id="3" name="Январь" dataDxfId="25" totalsRowDxfId="24"/>
    <tableColumn id="4" name="Февраль" dataDxfId="23" totalsRowDxfId="22">
      <calculatedColumnFormula>Таблица131322[[#This Row],[Январь]]</calculatedColumnFormula>
    </tableColumn>
    <tableColumn id="5" name="Март" dataDxfId="21" totalsRowDxfId="20"/>
    <tableColumn id="6" name="Апрель" dataDxfId="19" totalsRowDxfId="18"/>
    <tableColumn id="7" name="Май" dataDxfId="17" totalsRowDxfId="16"/>
    <tableColumn id="8" name="Июнь" dataDxfId="15" totalsRowDxfId="14"/>
    <tableColumn id="14" name="Июль" dataDxfId="13" totalsRowDxfId="12"/>
    <tableColumn id="13" name="Сумма по договору в месяц" dataDxfId="11" totalsRowDxfId="10"/>
    <tableColumn id="12" name="Сентябрь" dataDxfId="9" totalsRowDxfId="8"/>
    <tableColumn id="11" name="Октябрь" dataDxfId="7" totalsRowDxfId="6"/>
    <tableColumn id="10" name="Ноябрь" dataDxfId="5" totalsRowDxfId="4"/>
    <tableColumn id="9" name="Декабрь" dataDxfId="3" totalsRowDxfId="2"/>
    <tableColumn id="15" name="Общий долг" totalsRowFunction="custom" dataDxfId="1" totalsRowDxfId="0">
      <calculatedColumnFormula>Таблица131322[[#This Row],[Долги 16 года]]+Таблица131322[[#This Row],[Январь]]+Таблица131322[[#This Row],[Февраль]]+Таблица131322[[#This Row],[Март]]+Таблица131322[[#This Row],[Апрель]]+Таблица131322[[#This Row],[Май]]</calculatedColumnFormula>
      <totalsRowFormula>SUBTOTAL(9,P5:P22)</totalsRow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Таблица13" displayName="Таблица13" ref="B3:P27" totalsRowCount="1" headerRowDxfId="383" dataDxfId="382">
  <autoFilter ref="B3:P26"/>
  <tableColumns count="15">
    <tableColumn id="1" name="Объект" dataDxfId="381" totalsRowDxfId="380"/>
    <tableColumn id="2" name="Долги 16 года" dataDxfId="379" totalsRowDxfId="378"/>
    <tableColumn id="3" name="Сумма по договору в месяц" dataDxfId="377" totalsRowDxfId="376"/>
    <tableColumn id="4" name="Февраль" dataDxfId="375" totalsRowDxfId="374">
      <calculatedColumnFormula>Таблица13[[#This Row],[Сумма по договору в месяц]]</calculatedColumnFormula>
    </tableColumn>
    <tableColumn id="5" name="Март" dataDxfId="373" totalsRowDxfId="372"/>
    <tableColumn id="6" name="Апрель" dataDxfId="371" totalsRowDxfId="370"/>
    <tableColumn id="7" name="Май" dataDxfId="369" totalsRowDxfId="368"/>
    <tableColumn id="8" name="Июнь" dataDxfId="367" totalsRowDxfId="366"/>
    <tableColumn id="14" name="Июль" dataDxfId="365" totalsRowDxfId="364"/>
    <tableColumn id="13" name="Август" dataDxfId="363" totalsRowDxfId="362"/>
    <tableColumn id="12" name="Сентябрь" dataDxfId="361" totalsRowDxfId="360"/>
    <tableColumn id="11" name="Октябрь" dataDxfId="359" totalsRowDxfId="358"/>
    <tableColumn id="10" name="Ноябрь" dataDxfId="357" totalsRowDxfId="356"/>
    <tableColumn id="9" name="Декабрь" dataDxfId="355" totalsRowDxfId="354"/>
    <tableColumn id="15" name="Общий долг" totalsRowFunction="custom" dataDxfId="353" totalsRowDxfId="352">
      <calculatedColumnFormula>Таблица13[[#This Row],[Долги 16 года]]+Таблица13[[#This Row],[Сумма по договору в месяц]]+Таблица13[[#This Row],[Февраль]]+Таблица13[[#This Row],[Март]]+Таблица13[[#This Row],[Апрель]]+Таблица13[[#This Row],[Май]]</calculatedColumnFormula>
      <totalsRowFormula>SUBTOTAL(9,P5:P25)</totalsRowFormula>
    </tableColumn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id="3" name="Таблица134" displayName="Таблица134" ref="C3:Q18" totalsRowCount="1" headerRowDxfId="351" dataDxfId="350">
  <autoFilter ref="C3:Q17"/>
  <tableColumns count="15">
    <tableColumn id="1" name="Объект" dataDxfId="349" totalsRowDxfId="348"/>
    <tableColumn id="2" name="Долги 16 года" dataDxfId="347" totalsRowDxfId="346"/>
    <tableColumn id="3" name="Январь" dataDxfId="345" totalsRowDxfId="344"/>
    <tableColumn id="4" name="Февраль" dataDxfId="343" totalsRowDxfId="342">
      <calculatedColumnFormula>Таблица134[[#This Row],[Январь]]</calculatedColumnFormula>
    </tableColumn>
    <tableColumn id="5" name="Март" dataDxfId="341" totalsRowDxfId="340"/>
    <tableColumn id="6" name="Апрель" dataDxfId="339" totalsRowDxfId="338"/>
    <tableColumn id="7" name="Май" dataDxfId="337" totalsRowDxfId="336"/>
    <tableColumn id="8" name="Июнь" dataDxfId="335" totalsRowDxfId="334"/>
    <tableColumn id="14" name="Сумма по договору в месяц" dataDxfId="333" totalsRowDxfId="332"/>
    <tableColumn id="13" name="Август" dataDxfId="331" totalsRowDxfId="330"/>
    <tableColumn id="12" name="Сентябрь" dataDxfId="329" totalsRowDxfId="328"/>
    <tableColumn id="11" name="Октябрь" dataDxfId="327" totalsRowDxfId="326"/>
    <tableColumn id="10" name="Ноябрь" dataDxfId="325" totalsRowDxfId="324"/>
    <tableColumn id="9" name="Декабрь" dataDxfId="323" totalsRowDxfId="322"/>
    <tableColumn id="15" name="Общий долг" totalsRowFunction="custom" dataDxfId="321" totalsRowDxfId="320">
      <calculatedColumnFormula>Таблица134[[#This Row],[Долги 16 года]]+Таблица134[[#This Row],[Январь]]+Таблица134[[#This Row],[Февраль]]+Таблица134[[#This Row],[Март]]+Таблица134[[#This Row],[Апрель]]+Таблица134[[#This Row],[Май]]</calculatedColumnFormula>
      <totalsRowFormula>SUBTOTAL(9,Q5:Q17)</totalsRowFormula>
    </tableColumn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id="4" name="Таблица1345" displayName="Таблица1345" ref="B3:P7" totalsRowCount="1" headerRowDxfId="319" dataDxfId="318">
  <autoFilter ref="B3:P6"/>
  <tableColumns count="15">
    <tableColumn id="1" name="Объект" dataDxfId="317" totalsRowDxfId="316"/>
    <tableColumn id="2" name="Долги 16 года" dataDxfId="315" totalsRowDxfId="314"/>
    <tableColumn id="3" name="Январь" dataDxfId="313" totalsRowDxfId="312"/>
    <tableColumn id="4" name="Февраль" dataDxfId="311" totalsRowDxfId="310">
      <calculatedColumnFormula>Таблица1345[[#This Row],[Январь]]</calculatedColumnFormula>
    </tableColumn>
    <tableColumn id="5" name="Март" dataDxfId="309" totalsRowDxfId="308">
      <calculatedColumnFormula>3000-1000</calculatedColumnFormula>
    </tableColumn>
    <tableColumn id="6" name="Апрель" dataDxfId="307" totalsRowDxfId="306"/>
    <tableColumn id="7" name="Май" dataDxfId="305" totalsRowDxfId="304"/>
    <tableColumn id="8" name="Июнь" dataDxfId="303" totalsRowDxfId="302"/>
    <tableColumn id="14" name="Июль" dataDxfId="301" totalsRowDxfId="300"/>
    <tableColumn id="13" name="Август" dataDxfId="299" totalsRowDxfId="298"/>
    <tableColumn id="12" name="Сентябрь" dataDxfId="297" totalsRowDxfId="296"/>
    <tableColumn id="11" name="Октябрь" dataDxfId="295" totalsRowDxfId="294"/>
    <tableColumn id="10" name="Ноябрь" dataDxfId="293" totalsRowDxfId="292"/>
    <tableColumn id="9" name="Декабрь" dataDxfId="291" totalsRowDxfId="290"/>
    <tableColumn id="15" name="Общий долг" totalsRowFunction="custom" dataDxfId="289" totalsRowDxfId="288">
      <calculatedColumnFormula>Таблица1345[[#This Row],[Март]]+Таблица1345[[#This Row],[Апрель]]+Таблица1345[[#This Row],[Май]]+Таблица1345[[#This Row],[Июнь]]+Таблица1345[[#This Row],[Июль]]</calculatedColumnFormula>
      <totalsRowFormula>SUBTOTAL(9,P5:P6)</totalsRowFormula>
    </tableColumn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id="5" name="Таблица1346" displayName="Таблица1346" ref="B3:P6" totalsRowCount="1" headerRowDxfId="287" dataDxfId="286">
  <autoFilter ref="B3:P5"/>
  <tableColumns count="15">
    <tableColumn id="1" name="Объект" dataDxfId="285" totalsRowDxfId="284"/>
    <tableColumn id="2" name="Долги 16 года" dataDxfId="283" totalsRowDxfId="282"/>
    <tableColumn id="3" name="Январь" dataDxfId="281" totalsRowDxfId="280"/>
    <tableColumn id="4" name="Февраль" dataDxfId="279" totalsRowDxfId="278">
      <calculatedColumnFormula>Таблица1346[[#This Row],[Январь]]</calculatedColumnFormula>
    </tableColumn>
    <tableColumn id="5" name="Март" dataDxfId="277" totalsRowDxfId="276"/>
    <tableColumn id="6" name="Апрель" dataDxfId="275" totalsRowDxfId="274"/>
    <tableColumn id="7" name="Май" dataDxfId="273" totalsRowDxfId="272"/>
    <tableColumn id="8" name="Июнь" dataDxfId="271" totalsRowDxfId="270"/>
    <tableColumn id="14" name="Сумма по договору в месяц" dataDxfId="269" totalsRowDxfId="268"/>
    <tableColumn id="13" name="Август" dataDxfId="267" totalsRowDxfId="266"/>
    <tableColumn id="12" name="Сентябрь" dataDxfId="265" totalsRowDxfId="264"/>
    <tableColumn id="11" name="Октябрь" dataDxfId="263" totalsRowDxfId="262"/>
    <tableColumn id="10" name="Ноябрь" dataDxfId="261" totalsRowDxfId="260"/>
    <tableColumn id="9" name="Декабрь" dataDxfId="259" totalsRowDxfId="258"/>
    <tableColumn id="15" name="Общий долг" totalsRowFunction="custom" dataDxfId="257" totalsRowDxfId="256">
      <calculatedColumnFormula>Таблица1346[[#This Row],[Сумма по договору в месяц]]</calculatedColumnFormula>
      <totalsRowFormula>SUBTOTAL(9,P5:P5)</totalsRowFormula>
    </tableColumn>
  </tableColumns>
  <tableStyleInfo name="TableStyleMedium2" showFirstColumn="0" showLastColumn="0" showRowStripes="1" showColumnStripes="0"/>
</table>
</file>

<file path=xl/tables/table6.xml><?xml version="1.0" encoding="utf-8"?>
<table xmlns="http://schemas.openxmlformats.org/spreadsheetml/2006/main" id="6" name="Таблица1347" displayName="Таблица1347" ref="B3:P14" totalsRowCount="1" headerRowDxfId="255" dataDxfId="254">
  <autoFilter ref="B3:P13"/>
  <tableColumns count="15">
    <tableColumn id="1" name="Объект" dataDxfId="253" totalsRowDxfId="252"/>
    <tableColumn id="2" name="Долги 16 года" dataDxfId="251" totalsRowDxfId="250"/>
    <tableColumn id="3" name="Январь" dataDxfId="249" totalsRowDxfId="248"/>
    <tableColumn id="4" name="Февраль" dataDxfId="247" totalsRowDxfId="246">
      <calculatedColumnFormula>Таблица1347[[#This Row],[Январь]]</calculatedColumnFormula>
    </tableColumn>
    <tableColumn id="5" name="Март" dataDxfId="245" totalsRowDxfId="244"/>
    <tableColumn id="6" name="Апрель" dataDxfId="243" totalsRowDxfId="242"/>
    <tableColumn id="7" name="Май" dataDxfId="241" totalsRowDxfId="240"/>
    <tableColumn id="8" name="Июнь" dataDxfId="239" totalsRowDxfId="238"/>
    <tableColumn id="14" name="Сумма по договору в месяц" dataDxfId="237" totalsRowDxfId="236"/>
    <tableColumn id="13" name="Август" dataDxfId="235" totalsRowDxfId="234"/>
    <tableColumn id="12" name="Сентябрь" dataDxfId="233" totalsRowDxfId="232"/>
    <tableColumn id="11" name="Октябрь" dataDxfId="231" totalsRowDxfId="230"/>
    <tableColumn id="10" name="Ноябрь" dataDxfId="229" totalsRowDxfId="228"/>
    <tableColumn id="9" name="Декабрь" dataDxfId="227" totalsRowDxfId="226"/>
    <tableColumn id="15" name="Общий долг" totalsRowFunction="custom" dataDxfId="225" totalsRowDxfId="224">
      <calculatedColumnFormula>Таблица1347[[#This Row],[Долги 16 года]]+Таблица1347[[#This Row],[Январь]]+Таблица1347[[#This Row],[Февраль]]+Таблица1347[[#This Row],[Март]]+Таблица1347[[#This Row],[Апрель]]+Таблица1347[[#This Row],[Май]]</calculatedColumnFormula>
      <totalsRowFormula>SUBTOTAL(9,P5:P13)</totalsRowFormula>
    </tableColumn>
  </tableColumns>
  <tableStyleInfo name="TableStyleMedium2" showFirstColumn="0" showLastColumn="0" showRowStripes="1" showColumnStripes="0"/>
</table>
</file>

<file path=xl/tables/table7.xml><?xml version="1.0" encoding="utf-8"?>
<table xmlns="http://schemas.openxmlformats.org/spreadsheetml/2006/main" id="7" name="Таблица13478" displayName="Таблица13478" ref="B3:P6" totalsRowCount="1" headerRowDxfId="223" dataDxfId="222">
  <autoFilter ref="B3:P5"/>
  <tableColumns count="15">
    <tableColumn id="1" name="Объект" dataDxfId="221" totalsRowDxfId="220"/>
    <tableColumn id="2" name="Долги 16 года" dataDxfId="219" totalsRowDxfId="218"/>
    <tableColumn id="3" name="Январь" dataDxfId="217" totalsRowDxfId="216"/>
    <tableColumn id="4" name="Февраль" dataDxfId="215" totalsRowDxfId="214">
      <calculatedColumnFormula>Таблица13478[[#This Row],[Январь]]</calculatedColumnFormula>
    </tableColumn>
    <tableColumn id="5" name="Март" dataDxfId="213" totalsRowDxfId="212"/>
    <tableColumn id="6" name="Апрель" dataDxfId="211" totalsRowDxfId="210"/>
    <tableColumn id="7" name="Май" dataDxfId="209" totalsRowDxfId="208"/>
    <tableColumn id="8" name="Июнь" dataDxfId="207" totalsRowDxfId="206"/>
    <tableColumn id="14" name="Сумма по договору в месяц" dataDxfId="205" totalsRowDxfId="204"/>
    <tableColumn id="13" name="Август" dataDxfId="203" totalsRowDxfId="202"/>
    <tableColumn id="12" name="Сентябрь" dataDxfId="201" totalsRowDxfId="200"/>
    <tableColumn id="11" name="Октябрь" dataDxfId="199" totalsRowDxfId="198"/>
    <tableColumn id="10" name="Ноябрь" dataDxfId="197" totalsRowDxfId="196"/>
    <tableColumn id="9" name="Декабрь" dataDxfId="195" totalsRowDxfId="194"/>
    <tableColumn id="15" name="Общий долг" totalsRowFunction="custom" dataDxfId="193" totalsRowDxfId="192">
      <calculatedColumnFormula>Таблица13478[[#This Row],[Долги 16 года]]+Таблица13478[[#This Row],[Январь]]+Таблица13478[[#This Row],[Февраль]]+Таблица13478[[#This Row],[Март]]+Таблица13478[[#This Row],[Апрель]]+Таблица13478[[#This Row],[Май]]+Таблица13478[[#This Row],[Июнь]]+Таблица13478[[#This Row],[Сумма по договору в месяц]]</calculatedColumnFormula>
      <totalsRowFormula>SUBTOTAL(9,P5:P5)</totalsRowFormula>
    </tableColumn>
  </tableColumns>
  <tableStyleInfo name="TableStyleMedium2" showFirstColumn="0" showLastColumn="0" showRowStripes="1" showColumnStripes="0"/>
</table>
</file>

<file path=xl/tables/table8.xml><?xml version="1.0" encoding="utf-8"?>
<table xmlns="http://schemas.openxmlformats.org/spreadsheetml/2006/main" id="8" name="Таблица13479" displayName="Таблица13479" ref="B3:P13" totalsRowCount="1" headerRowDxfId="191" dataDxfId="190">
  <autoFilter ref="B3:P12"/>
  <tableColumns count="15">
    <tableColumn id="1" name="Объект" dataDxfId="189" totalsRowDxfId="188"/>
    <tableColumn id="2" name="Долги 16 года" dataDxfId="187" totalsRowDxfId="186"/>
    <tableColumn id="3" name="Январь" dataDxfId="185" totalsRowDxfId="184"/>
    <tableColumn id="4" name="Февраль" dataDxfId="183" totalsRowDxfId="182">
      <calculatedColumnFormula>Таблица13479[[#This Row],[Январь]]</calculatedColumnFormula>
    </tableColumn>
    <tableColumn id="5" name="Март" dataDxfId="181" totalsRowDxfId="180"/>
    <tableColumn id="6" name="Апрель" dataDxfId="179" totalsRowDxfId="178"/>
    <tableColumn id="7" name="Май" dataDxfId="177" totalsRowDxfId="176"/>
    <tableColumn id="8" name="Июнь" dataDxfId="175" totalsRowDxfId="174"/>
    <tableColumn id="14" name="Сумма по договору в месяц" dataDxfId="173" totalsRowDxfId="172"/>
    <tableColumn id="13" name="Август" dataDxfId="171" totalsRowDxfId="170"/>
    <tableColumn id="12" name="Сентябрь" dataDxfId="169" totalsRowDxfId="168"/>
    <tableColumn id="11" name="Октябрь" dataDxfId="167" totalsRowDxfId="166"/>
    <tableColumn id="10" name="Ноябрь" dataDxfId="165" totalsRowDxfId="164"/>
    <tableColumn id="9" name="Декабрь" dataDxfId="163" totalsRowDxfId="162"/>
    <tableColumn id="15" name="Общий долг" totalsRowFunction="custom" dataDxfId="161" totalsRowDxfId="160">
      <calculatedColumnFormula>Таблица13479[[#This Row],[Долги 16 года]]+Таблица13479[[#This Row],[Январь]]+Таблица13479[[#This Row],[Февраль]]+Таблица13479[[#This Row],[Март]]+Таблица13479[[#This Row],[Апрель]]+Таблица13479[[#This Row],[Май]]</calculatedColumnFormula>
      <totalsRowFormula>SUBTOTAL(9,P5:P12)</totalsRowFormula>
    </tableColumn>
  </tableColumns>
  <tableStyleInfo name="TableStyleMedium2" showFirstColumn="0" showLastColumn="0" showRowStripes="1" showColumnStripes="0"/>
</table>
</file>

<file path=xl/tables/table9.xml><?xml version="1.0" encoding="utf-8"?>
<table xmlns="http://schemas.openxmlformats.org/spreadsheetml/2006/main" id="10" name="Таблица1311" displayName="Таблица1311" ref="B3:P16" totalsRowCount="1" headerRowDxfId="159" dataDxfId="158">
  <autoFilter ref="B3:P15"/>
  <tableColumns count="15">
    <tableColumn id="1" name="Объект" dataDxfId="157" totalsRowDxfId="156"/>
    <tableColumn id="2" name="Долги 16 года" dataDxfId="155" totalsRowDxfId="154"/>
    <tableColumn id="3" name="Январь" dataDxfId="153" totalsRowDxfId="152"/>
    <tableColumn id="4" name="Февраль" dataDxfId="151" totalsRowDxfId="150">
      <calculatedColumnFormula>Таблица1311[[#This Row],[Январь]]</calculatedColumnFormula>
    </tableColumn>
    <tableColumn id="5" name="Март" dataDxfId="149" totalsRowDxfId="148"/>
    <tableColumn id="6" name="Апрель" dataDxfId="147" totalsRowDxfId="146"/>
    <tableColumn id="7" name="Май" dataDxfId="145" totalsRowDxfId="144"/>
    <tableColumn id="8" name="Сумма по договору в месяц" dataDxfId="143" totalsRowDxfId="142"/>
    <tableColumn id="14" name="Июль" dataDxfId="141" totalsRowDxfId="140"/>
    <tableColumn id="13" name="Август" dataDxfId="139" totalsRowDxfId="138"/>
    <tableColumn id="12" name="Сентябрь" dataDxfId="137" totalsRowDxfId="136"/>
    <tableColumn id="11" name="Октябрь" dataDxfId="135" totalsRowDxfId="134"/>
    <tableColumn id="10" name="Ноябрь" dataDxfId="133" totalsRowDxfId="132"/>
    <tableColumn id="9" name="Декабрь" dataDxfId="131" totalsRowDxfId="130"/>
    <tableColumn id="15" name="Общий долг" totalsRowFunction="custom" dataDxfId="129" totalsRowDxfId="128">
      <calculatedColumnFormula>Таблица1311[[#This Row],[Долги 16 года]]+Таблица1311[[#This Row],[Январь]]+Таблица1311[[#This Row],[Февраль]]+Таблица1311[[#This Row],[Март]]+Таблица1311[[#This Row],[Апрель]]+Таблица1311[[#This Row],[Май]]</calculatedColumnFormula>
      <totalsRowFormula>SUBTOTAL(9,P5:P15)</totalsRowFormula>
    </tableColumn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1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1.bin"/><Relationship Id="rId4" Type="http://schemas.openxmlformats.org/officeDocument/2006/relationships/comments" Target="../comments9.xml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3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3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Relationship Id="rId4" Type="http://schemas.openxmlformats.org/officeDocument/2006/relationships/comments" Target="../comments6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8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</sheetPr>
  <dimension ref="A2:P20"/>
  <sheetViews>
    <sheetView tabSelected="1" workbookViewId="0">
      <selection activeCell="A21" sqref="A21:R23"/>
    </sheetView>
  </sheetViews>
  <sheetFormatPr defaultRowHeight="15" x14ac:dyDescent="0.25"/>
  <cols>
    <col min="1" max="1" width="23.5703125" style="20" customWidth="1"/>
    <col min="2" max="2" width="21.28515625" customWidth="1"/>
    <col min="3" max="3" width="16.140625" hidden="1" customWidth="1"/>
    <col min="4" max="4" width="17" customWidth="1"/>
    <col min="5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45" x14ac:dyDescent="0.25">
      <c r="B3" s="1" t="s">
        <v>0</v>
      </c>
      <c r="C3" s="2" t="s">
        <v>22</v>
      </c>
      <c r="D3" s="2" t="s">
        <v>96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30" x14ac:dyDescent="0.25">
      <c r="A5" s="20" t="s">
        <v>55</v>
      </c>
      <c r="B5" s="3" t="s">
        <v>19</v>
      </c>
      <c r="C5" s="13">
        <f>9000-6000</f>
        <v>3000</v>
      </c>
      <c r="D5" s="6">
        <v>3000</v>
      </c>
      <c r="E5" s="6">
        <v>3000</v>
      </c>
      <c r="F5" s="6">
        <v>3000</v>
      </c>
      <c r="G5" s="6">
        <v>3000</v>
      </c>
      <c r="H5" s="6">
        <v>3000</v>
      </c>
      <c r="I5" s="6">
        <f>Таблица1[[#This Row],[Май]]</f>
        <v>3000</v>
      </c>
      <c r="J5" s="6">
        <f>Таблица1[[#This Row],[Июнь]]</f>
        <v>3000</v>
      </c>
      <c r="K5" s="13">
        <f>Таблица1[[#This Row],[Июль]]</f>
        <v>3000</v>
      </c>
      <c r="L5" s="1">
        <f>Таблица1[[#This Row],[Август]]</f>
        <v>3000</v>
      </c>
      <c r="M5" s="1">
        <f>Таблица1[[#This Row],[Сентябрь]]</f>
        <v>3000</v>
      </c>
      <c r="N5" s="1">
        <f>Таблица1[[#This Row],[Октябрь]]</f>
        <v>3000</v>
      </c>
      <c r="O5" s="1">
        <f>Таблица1[[#This Row],[Ноябрь]]</f>
        <v>3000</v>
      </c>
      <c r="P5" s="5">
        <f>Таблица1[[#This Row],[Задолженность на начало 16 года]]</f>
        <v>3000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30" x14ac:dyDescent="0.25">
      <c r="A7" s="20" t="s">
        <v>56</v>
      </c>
      <c r="B7" s="3" t="s">
        <v>20</v>
      </c>
      <c r="C7" s="6">
        <v>6000</v>
      </c>
      <c r="D7" s="6">
        <v>3000</v>
      </c>
      <c r="E7" s="6">
        <v>3000</v>
      </c>
      <c r="F7" s="6">
        <v>3000</v>
      </c>
      <c r="G7" s="6">
        <v>3000</v>
      </c>
      <c r="H7" s="6">
        <v>3000</v>
      </c>
      <c r="I7" s="6">
        <f>Таблица1[[#This Row],[Май]]</f>
        <v>3000</v>
      </c>
      <c r="J7" s="6">
        <f>Таблица1[[#This Row],[Июнь]]</f>
        <v>3000</v>
      </c>
      <c r="K7" s="1">
        <f>Таблица1[[#This Row],[Июль]]</f>
        <v>3000</v>
      </c>
      <c r="L7" s="1">
        <f>Таблица1[[#This Row],[Август]]</f>
        <v>3000</v>
      </c>
      <c r="M7" s="1">
        <f>Таблица1[[#This Row],[Сентябрь]]</f>
        <v>3000</v>
      </c>
      <c r="N7" s="1">
        <f>Таблица1[[#This Row],[Октябрь]]</f>
        <v>3000</v>
      </c>
      <c r="O7" s="1">
        <f>Таблица1[[#This Row],[Ноябрь]]</f>
        <v>3000</v>
      </c>
      <c r="P7" s="6">
        <v>0</v>
      </c>
    </row>
    <row r="8" spans="1:16" ht="15.75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45" x14ac:dyDescent="0.25">
      <c r="A9" s="20" t="s">
        <v>57</v>
      </c>
      <c r="B9" s="3" t="s">
        <v>21</v>
      </c>
      <c r="C9" s="6">
        <v>6000</v>
      </c>
      <c r="D9" s="6">
        <v>3000</v>
      </c>
      <c r="E9" s="6">
        <v>3000</v>
      </c>
      <c r="F9" s="6">
        <v>3000</v>
      </c>
      <c r="G9" s="6">
        <v>3000</v>
      </c>
      <c r="H9" s="6">
        <v>3000</v>
      </c>
      <c r="I9" s="6">
        <f>Таблица1[[#This Row],[Май]]</f>
        <v>3000</v>
      </c>
      <c r="J9" s="6">
        <f>Таблица1[[#This Row],[Июнь]]</f>
        <v>3000</v>
      </c>
      <c r="K9" s="1">
        <f>Таблица1[[#This Row],[Июль]]</f>
        <v>3000</v>
      </c>
      <c r="L9" s="1">
        <f>Таблица1[[#This Row],[Август]]</f>
        <v>3000</v>
      </c>
      <c r="M9" s="1">
        <f>Таблица1[[#This Row],[Сентябрь]]</f>
        <v>3000</v>
      </c>
      <c r="N9" s="1">
        <f>Таблица1[[#This Row],[Октябрь]]</f>
        <v>3000</v>
      </c>
      <c r="O9" s="1">
        <f>Таблица1[[#This Row],[Ноябрь]]</f>
        <v>3000</v>
      </c>
      <c r="P9" s="6">
        <v>0</v>
      </c>
    </row>
    <row r="10" spans="1:16" ht="15.75" x14ac:dyDescent="0.25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5.75" hidden="1" x14ac:dyDescent="0.25">
      <c r="B11" s="3" t="s">
        <v>15</v>
      </c>
      <c r="C11" s="1"/>
      <c r="D11" s="1" t="s">
        <v>16</v>
      </c>
      <c r="E11" s="1" t="str">
        <f>Таблица1[[#This Row],[Сумма по договору в месяц]]</f>
        <v>__</v>
      </c>
      <c r="F11" s="1" t="str">
        <f>Таблица1[[#This Row],[Февраль]]</f>
        <v>__</v>
      </c>
      <c r="G11" s="1" t="str">
        <f>Таблица1[[#This Row],[Март]]</f>
        <v>__</v>
      </c>
      <c r="H11" s="1" t="s">
        <v>16</v>
      </c>
      <c r="I11" s="1"/>
      <c r="J11" s="1"/>
      <c r="K11" s="1"/>
      <c r="L11" s="1"/>
      <c r="M11" s="1"/>
      <c r="N11" s="1"/>
      <c r="O11" s="1"/>
    </row>
    <row r="12" spans="1:16" hidden="1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15.75" hidden="1" x14ac:dyDescent="0.25">
      <c r="B13" s="3" t="s">
        <v>17</v>
      </c>
      <c r="C13" s="1"/>
      <c r="D13" s="1" t="s">
        <v>16</v>
      </c>
      <c r="E13" s="4" t="str">
        <f>Таблица1[[#This Row],[Сумма по договору в месяц]]</f>
        <v>__</v>
      </c>
      <c r="F13" s="4" t="str">
        <f>Таблица1[[#This Row],[Февраль]]</f>
        <v>__</v>
      </c>
      <c r="G13" s="6">
        <v>1500</v>
      </c>
      <c r="H13" s="1" t="s">
        <v>16</v>
      </c>
      <c r="I13" s="1"/>
      <c r="J13" s="1"/>
      <c r="K13" s="1"/>
      <c r="L13" s="1"/>
      <c r="M13" s="1"/>
      <c r="N13" s="1"/>
      <c r="O13" s="1"/>
    </row>
    <row r="14" spans="1:16" hidden="1" x14ac:dyDescent="0.25">
      <c r="B14" s="1"/>
      <c r="C14" s="1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5.75" hidden="1" x14ac:dyDescent="0.25">
      <c r="B15" s="3" t="s">
        <v>18</v>
      </c>
      <c r="C15" s="1"/>
      <c r="D15" s="1" t="s">
        <v>16</v>
      </c>
      <c r="E15" s="4" t="str">
        <f>Таблица1[[#This Row],[Сумма по договору в месяц]]</f>
        <v>__</v>
      </c>
      <c r="F15" s="4" t="str">
        <f>Таблица1[[#This Row],[Февраль]]</f>
        <v>__</v>
      </c>
      <c r="G15" s="4" t="str">
        <f>Таблица1[[#This Row],[Март]]</f>
        <v>__</v>
      </c>
      <c r="H15" s="4" t="str">
        <f>Таблица1[[#This Row],[Апрель]]</f>
        <v>__</v>
      </c>
      <c r="I15" s="6">
        <v>1500</v>
      </c>
      <c r="J15" s="1"/>
      <c r="K15" s="1"/>
      <c r="L15" s="1"/>
      <c r="M15" s="1"/>
      <c r="N15" s="1"/>
      <c r="O15" s="1"/>
    </row>
    <row r="16" spans="1:16" hidden="1" x14ac:dyDescent="0.25"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9">
        <f>SUBTOTAL(9,P5:P15)</f>
        <v>3000</v>
      </c>
    </row>
    <row r="18" spans="2:3" ht="15.75" hidden="1" thickBot="1" x14ac:dyDescent="0.3">
      <c r="B18" s="8"/>
      <c r="C18" t="s">
        <v>24</v>
      </c>
    </row>
    <row r="19" spans="2:3" ht="15.75" hidden="1" thickBot="1" x14ac:dyDescent="0.3"/>
    <row r="20" spans="2:3" ht="15.75" hidden="1" thickBot="1" x14ac:dyDescent="0.3">
      <c r="B20" s="7"/>
      <c r="C20" t="s">
        <v>25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2:P17"/>
  <sheetViews>
    <sheetView workbookViewId="0">
      <selection activeCell="I13" sqref="I13"/>
    </sheetView>
  </sheetViews>
  <sheetFormatPr defaultRowHeight="15" x14ac:dyDescent="0.25"/>
  <cols>
    <col min="1" max="1" width="25.28515625" style="20" customWidth="1"/>
    <col min="2" max="2" width="25.140625" customWidth="1"/>
    <col min="3" max="3" width="16.140625" hidden="1" customWidth="1"/>
    <col min="4" max="8" width="9.140625" hidden="1" customWidth="1"/>
    <col min="9" max="9" width="9.140625" customWidth="1"/>
    <col min="10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75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2" t="s">
        <v>96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45" x14ac:dyDescent="0.25">
      <c r="A5" s="20" t="s">
        <v>84</v>
      </c>
      <c r="B5" s="3" t="s">
        <v>47</v>
      </c>
      <c r="C5" s="6">
        <v>0</v>
      </c>
      <c r="D5" s="6" t="s">
        <v>16</v>
      </c>
      <c r="E5" s="6" t="s">
        <v>16</v>
      </c>
      <c r="F5" s="6">
        <v>9000</v>
      </c>
      <c r="G5" s="6" t="s">
        <v>16</v>
      </c>
      <c r="H5" s="6" t="s">
        <v>16</v>
      </c>
      <c r="I5" s="6">
        <v>9000</v>
      </c>
      <c r="J5" s="13" t="s">
        <v>16</v>
      </c>
      <c r="K5" s="13" t="s">
        <v>16</v>
      </c>
      <c r="L5" s="13">
        <v>9000</v>
      </c>
      <c r="M5" s="13" t="s">
        <v>16</v>
      </c>
      <c r="N5" s="13" t="s">
        <v>16</v>
      </c>
      <c r="O5" s="13">
        <v>9000</v>
      </c>
      <c r="P5" s="5">
        <f>Таблица131112[[#This Row],[Сумма по договору в месяц]]</f>
        <v>9000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45" x14ac:dyDescent="0.25">
      <c r="A7" s="20" t="s">
        <v>84</v>
      </c>
      <c r="B7" s="3" t="s">
        <v>44</v>
      </c>
      <c r="C7" s="6">
        <v>0</v>
      </c>
      <c r="D7" s="6" t="s">
        <v>16</v>
      </c>
      <c r="E7" s="6" t="s">
        <v>16</v>
      </c>
      <c r="F7" s="6">
        <v>9000</v>
      </c>
      <c r="G7" s="6" t="s">
        <v>16</v>
      </c>
      <c r="H7" s="6" t="s">
        <v>16</v>
      </c>
      <c r="I7" s="6">
        <v>9000</v>
      </c>
      <c r="J7" s="13" t="s">
        <v>16</v>
      </c>
      <c r="K7" s="13" t="s">
        <v>16</v>
      </c>
      <c r="L7" s="13">
        <v>9000</v>
      </c>
      <c r="M7" s="13" t="s">
        <v>16</v>
      </c>
      <c r="N7" s="13" t="s">
        <v>16</v>
      </c>
      <c r="O7" s="13">
        <v>9000</v>
      </c>
      <c r="P7" s="5">
        <f>Таблица131112[[#This Row],[Сумма по договору в месяц]]</f>
        <v>9000</v>
      </c>
    </row>
    <row r="8" spans="1:16" ht="15.75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45" x14ac:dyDescent="0.25">
      <c r="A9" s="20" t="s">
        <v>84</v>
      </c>
      <c r="B9" s="3" t="s">
        <v>20</v>
      </c>
      <c r="C9" s="6">
        <v>0</v>
      </c>
      <c r="D9" s="6" t="s">
        <v>16</v>
      </c>
      <c r="E9" s="6" t="s">
        <v>16</v>
      </c>
      <c r="F9" s="6">
        <v>9000</v>
      </c>
      <c r="G9" s="6" t="s">
        <v>16</v>
      </c>
      <c r="H9" s="6" t="s">
        <v>16</v>
      </c>
      <c r="I9" s="6">
        <v>9000</v>
      </c>
      <c r="J9" s="14" t="s">
        <v>16</v>
      </c>
      <c r="K9" s="14" t="s">
        <v>16</v>
      </c>
      <c r="L9" s="14">
        <v>9000</v>
      </c>
      <c r="M9" s="14" t="s">
        <v>16</v>
      </c>
      <c r="N9" s="14" t="s">
        <v>16</v>
      </c>
      <c r="O9" s="14">
        <v>9000</v>
      </c>
      <c r="P9" s="5">
        <f>Таблица131112[[#This Row],[Сумма по договору в месяц]]</f>
        <v>9000</v>
      </c>
    </row>
    <row r="10" spans="1:16" ht="15.75" x14ac:dyDescent="0.25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45" x14ac:dyDescent="0.25">
      <c r="A11" s="20" t="s">
        <v>84</v>
      </c>
      <c r="B11" s="3" t="s">
        <v>48</v>
      </c>
      <c r="C11" s="6">
        <v>0</v>
      </c>
      <c r="D11" s="6" t="s">
        <v>16</v>
      </c>
      <c r="E11" s="6" t="s">
        <v>16</v>
      </c>
      <c r="F11" s="6">
        <v>9000</v>
      </c>
      <c r="G11" s="6" t="s">
        <v>16</v>
      </c>
      <c r="H11" s="6" t="s">
        <v>16</v>
      </c>
      <c r="I11" s="6">
        <v>9000</v>
      </c>
      <c r="J11" s="1" t="s">
        <v>16</v>
      </c>
      <c r="K11" s="1" t="s">
        <v>16</v>
      </c>
      <c r="L11" s="1">
        <v>9000</v>
      </c>
      <c r="M11" s="1" t="s">
        <v>16</v>
      </c>
      <c r="N11" s="1" t="s">
        <v>16</v>
      </c>
      <c r="O11" s="1">
        <v>9000</v>
      </c>
      <c r="P11" s="5">
        <f>Таблица131112[[#This Row],[Сумма по договору в месяц]]</f>
        <v>9000</v>
      </c>
    </row>
    <row r="12" spans="1:16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9">
        <f>SUBTOTAL(9,P5:P11)</f>
        <v>36000</v>
      </c>
    </row>
    <row r="15" spans="1:16" ht="15.75" hidden="1" thickBot="1" x14ac:dyDescent="0.3">
      <c r="B15" s="8"/>
      <c r="C15" t="s">
        <v>24</v>
      </c>
    </row>
    <row r="16" spans="1:16" ht="15.75" hidden="1" thickBot="1" x14ac:dyDescent="0.3"/>
    <row r="17" spans="2:3" ht="15.75" hidden="1" thickBot="1" x14ac:dyDescent="0.3">
      <c r="B17" s="7"/>
      <c r="C17" t="s">
        <v>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P30"/>
  <sheetViews>
    <sheetView workbookViewId="0">
      <selection activeCell="U24" sqref="U24"/>
    </sheetView>
  </sheetViews>
  <sheetFormatPr defaultRowHeight="15" x14ac:dyDescent="0.25"/>
  <cols>
    <col min="1" max="1" width="22.42578125" style="20" customWidth="1"/>
    <col min="2" max="2" width="25.140625" customWidth="1"/>
    <col min="3" max="3" width="16.140625" hidden="1" customWidth="1"/>
    <col min="4" max="9" width="9.140625" hidden="1" customWidth="1"/>
    <col min="10" max="10" width="9.140625" customWidth="1"/>
    <col min="11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30" x14ac:dyDescent="0.25">
      <c r="A5" s="20" t="s">
        <v>85</v>
      </c>
      <c r="B5" s="3" t="s">
        <v>26</v>
      </c>
      <c r="C5" s="6">
        <v>0</v>
      </c>
      <c r="D5" s="6">
        <v>1500</v>
      </c>
      <c r="E5" s="6">
        <v>1500</v>
      </c>
      <c r="F5" s="6">
        <v>1500</v>
      </c>
      <c r="G5" s="6">
        <v>1500</v>
      </c>
      <c r="H5" s="6">
        <v>1500</v>
      </c>
      <c r="I5" s="5">
        <v>1500</v>
      </c>
      <c r="J5" s="6">
        <v>1500</v>
      </c>
      <c r="K5" s="13">
        <v>1500</v>
      </c>
      <c r="L5" s="13">
        <v>1500</v>
      </c>
      <c r="M5" s="13">
        <v>1500</v>
      </c>
      <c r="N5" s="13">
        <v>1500</v>
      </c>
      <c r="O5" s="13">
        <v>1500</v>
      </c>
      <c r="P5" s="5">
        <f>Таблица1313[[#This Row],[Июнь]]+Таблица1313[[#This Row],[Июль]]</f>
        <v>3000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30" x14ac:dyDescent="0.25">
      <c r="A7" s="20" t="s">
        <v>86</v>
      </c>
      <c r="B7" s="3" t="s">
        <v>27</v>
      </c>
      <c r="C7" s="6">
        <v>0</v>
      </c>
      <c r="D7" s="6">
        <v>1500</v>
      </c>
      <c r="E7" s="6">
        <v>1500</v>
      </c>
      <c r="F7" s="6">
        <v>1500</v>
      </c>
      <c r="G7" s="5">
        <v>1500</v>
      </c>
      <c r="H7" s="6">
        <v>1500</v>
      </c>
      <c r="I7" s="5">
        <v>1500</v>
      </c>
      <c r="J7" s="6">
        <v>1500</v>
      </c>
      <c r="K7" s="13">
        <v>1500</v>
      </c>
      <c r="L7" s="13">
        <v>1500</v>
      </c>
      <c r="M7" s="13">
        <v>1500</v>
      </c>
      <c r="N7" s="13">
        <v>1500</v>
      </c>
      <c r="O7" s="13">
        <v>1500</v>
      </c>
      <c r="P7" s="5">
        <f>Таблица1313[[#This Row],[Апрель]]+Таблица1313[[#This Row],[Июнь]]+Таблица1313[[#This Row],[Июль]]</f>
        <v>4500</v>
      </c>
    </row>
    <row r="8" spans="1:16" ht="15.75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30" x14ac:dyDescent="0.25">
      <c r="A9" s="20" t="s">
        <v>87</v>
      </c>
      <c r="B9" s="3" t="s">
        <v>28</v>
      </c>
      <c r="C9" s="6">
        <v>0</v>
      </c>
      <c r="D9" s="6">
        <v>1500</v>
      </c>
      <c r="E9" s="6">
        <v>1500</v>
      </c>
      <c r="F9" s="5">
        <v>1500</v>
      </c>
      <c r="G9" s="5">
        <v>1500</v>
      </c>
      <c r="H9" s="6">
        <v>1500</v>
      </c>
      <c r="I9" s="5">
        <v>1500</v>
      </c>
      <c r="J9" s="6">
        <v>1500</v>
      </c>
      <c r="K9" s="14">
        <v>1500</v>
      </c>
      <c r="L9" s="14">
        <v>1500</v>
      </c>
      <c r="M9" s="14">
        <v>1500</v>
      </c>
      <c r="N9" s="14">
        <v>1500</v>
      </c>
      <c r="O9" s="14">
        <v>1500</v>
      </c>
      <c r="P9" s="5">
        <f>1000+Таблица1313[[#This Row],[Апрель]]+Таблица1313[[#This Row],[Июнь]]+Таблица1313[[#This Row],[Июль]]</f>
        <v>5500</v>
      </c>
    </row>
    <row r="10" spans="1:16" ht="15.75" x14ac:dyDescent="0.25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30" x14ac:dyDescent="0.25">
      <c r="A11" s="20" t="s">
        <v>88</v>
      </c>
      <c r="B11" s="3" t="s">
        <v>29</v>
      </c>
      <c r="C11" s="6">
        <v>0</v>
      </c>
      <c r="D11" s="6">
        <v>1500</v>
      </c>
      <c r="E11" s="6">
        <v>1500</v>
      </c>
      <c r="F11" s="6">
        <v>1500</v>
      </c>
      <c r="G11" s="6">
        <v>1500</v>
      </c>
      <c r="H11" s="6">
        <v>1500</v>
      </c>
      <c r="I11" s="5">
        <v>1500</v>
      </c>
      <c r="J11" s="6">
        <v>1500</v>
      </c>
      <c r="K11" s="1">
        <v>1500</v>
      </c>
      <c r="L11" s="1">
        <v>1500</v>
      </c>
      <c r="M11" s="1">
        <v>1500</v>
      </c>
      <c r="N11" s="1">
        <v>1500</v>
      </c>
      <c r="O11" s="1">
        <v>1500</v>
      </c>
      <c r="P11" s="5">
        <f>Таблица1313[[#This Row],[Июнь]]+Таблица1313[[#This Row],[Июль]]</f>
        <v>3000</v>
      </c>
    </row>
    <row r="12" spans="1:16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30" x14ac:dyDescent="0.25">
      <c r="A13" s="20" t="s">
        <v>89</v>
      </c>
      <c r="B13" s="3" t="s">
        <v>30</v>
      </c>
      <c r="C13" s="6">
        <v>0</v>
      </c>
      <c r="D13" s="6">
        <v>1500</v>
      </c>
      <c r="E13" s="6">
        <v>1500</v>
      </c>
      <c r="F13" s="6">
        <v>1500</v>
      </c>
      <c r="G13" s="6">
        <v>1500</v>
      </c>
      <c r="H13" s="6">
        <v>1500</v>
      </c>
      <c r="I13" s="5">
        <v>1500</v>
      </c>
      <c r="J13" s="6">
        <v>1500</v>
      </c>
      <c r="K13" s="1">
        <v>1500</v>
      </c>
      <c r="L13" s="1">
        <v>1500</v>
      </c>
      <c r="M13" s="1">
        <v>1500</v>
      </c>
      <c r="N13" s="1">
        <v>1500</v>
      </c>
      <c r="O13" s="1">
        <v>1500</v>
      </c>
      <c r="P13" s="5">
        <f>Таблица1313[[#This Row],[Июнь]]+Таблица1313[[#This Row],[Июль]]</f>
        <v>3000</v>
      </c>
    </row>
    <row r="14" spans="1:16" x14ac:dyDescent="0.25">
      <c r="B14" s="1"/>
      <c r="C14" s="1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30" x14ac:dyDescent="0.25">
      <c r="A15" s="20" t="s">
        <v>90</v>
      </c>
      <c r="B15" s="3" t="s">
        <v>31</v>
      </c>
      <c r="C15" s="6">
        <v>0</v>
      </c>
      <c r="D15" s="6">
        <v>1500</v>
      </c>
      <c r="E15" s="6">
        <v>1500</v>
      </c>
      <c r="F15" s="6">
        <v>1500</v>
      </c>
      <c r="G15" s="6">
        <v>1500</v>
      </c>
      <c r="H15" s="6">
        <v>1500</v>
      </c>
      <c r="I15" s="5">
        <v>1500</v>
      </c>
      <c r="J15" s="6">
        <v>1500</v>
      </c>
      <c r="K15" s="1">
        <v>1500</v>
      </c>
      <c r="L15" s="1">
        <v>1500</v>
      </c>
      <c r="M15" s="1">
        <v>1500</v>
      </c>
      <c r="N15" s="1">
        <v>1500</v>
      </c>
      <c r="O15" s="1">
        <v>1500</v>
      </c>
      <c r="P15" s="5">
        <f>Таблица1313[[#This Row],[Июнь]]+Таблица1313[[#This Row],[Июль]]</f>
        <v>3000</v>
      </c>
    </row>
    <row r="16" spans="1:16" x14ac:dyDescent="0.25"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4"/>
    </row>
    <row r="17" spans="1:16" ht="30" x14ac:dyDescent="0.25">
      <c r="A17" s="20" t="s">
        <v>91</v>
      </c>
      <c r="B17" s="12" t="s">
        <v>32</v>
      </c>
      <c r="C17" s="6">
        <v>0</v>
      </c>
      <c r="D17" s="6">
        <v>1500</v>
      </c>
      <c r="E17" s="6">
        <v>1500</v>
      </c>
      <c r="F17" s="6">
        <v>1500</v>
      </c>
      <c r="G17" s="6">
        <v>1500</v>
      </c>
      <c r="H17" s="6">
        <v>1500</v>
      </c>
      <c r="I17" s="5">
        <v>1500</v>
      </c>
      <c r="J17" s="6">
        <v>1500</v>
      </c>
      <c r="K17" s="1">
        <v>1500</v>
      </c>
      <c r="L17" s="1">
        <v>1500</v>
      </c>
      <c r="M17" s="1">
        <v>1500</v>
      </c>
      <c r="N17" s="1">
        <v>1500</v>
      </c>
      <c r="O17" s="1">
        <v>1500</v>
      </c>
      <c r="P17" s="9">
        <f>Таблица1313[[#This Row],[Июнь]]+Таблица1313[[#This Row],[Июль]]</f>
        <v>3000</v>
      </c>
    </row>
    <row r="18" spans="1:16" x14ac:dyDescent="0.25">
      <c r="B18" s="11"/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4"/>
    </row>
    <row r="19" spans="1:16" ht="30" x14ac:dyDescent="0.25">
      <c r="A19" s="20" t="s">
        <v>92</v>
      </c>
      <c r="B19" s="12" t="s">
        <v>33</v>
      </c>
      <c r="C19" s="6">
        <v>0</v>
      </c>
      <c r="D19" s="6">
        <v>1500</v>
      </c>
      <c r="E19" s="6">
        <v>1500</v>
      </c>
      <c r="F19" s="6">
        <v>1500</v>
      </c>
      <c r="G19" s="6">
        <v>1500</v>
      </c>
      <c r="H19" s="6">
        <v>1500</v>
      </c>
      <c r="I19" s="5">
        <v>1500</v>
      </c>
      <c r="J19" s="6">
        <v>1500</v>
      </c>
      <c r="K19" s="1">
        <v>1500</v>
      </c>
      <c r="L19" s="1">
        <v>1500</v>
      </c>
      <c r="M19" s="1">
        <v>1500</v>
      </c>
      <c r="N19" s="1">
        <v>1500</v>
      </c>
      <c r="O19" s="1">
        <v>1500</v>
      </c>
      <c r="P19" s="9">
        <f>Таблица1313[[#This Row],[Июнь]]+Таблица1313[[#This Row],[Июль]]</f>
        <v>3000</v>
      </c>
    </row>
    <row r="20" spans="1:16" x14ac:dyDescent="0.25">
      <c r="B20" s="1"/>
      <c r="C20" s="1"/>
      <c r="D20" s="1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</row>
    <row r="21" spans="1:16" ht="30" x14ac:dyDescent="0.25">
      <c r="A21" s="20" t="s">
        <v>93</v>
      </c>
      <c r="B21" s="3" t="s">
        <v>34</v>
      </c>
      <c r="C21" s="6">
        <v>0</v>
      </c>
      <c r="D21" s="6">
        <v>1500</v>
      </c>
      <c r="E21" s="6">
        <v>1500</v>
      </c>
      <c r="F21" s="6">
        <v>1500</v>
      </c>
      <c r="G21" s="6">
        <v>1500</v>
      </c>
      <c r="H21" s="6">
        <v>1500</v>
      </c>
      <c r="I21" s="5">
        <v>1500</v>
      </c>
      <c r="J21" s="6">
        <v>1500</v>
      </c>
      <c r="K21" s="1">
        <v>1500</v>
      </c>
      <c r="L21" s="1">
        <v>1500</v>
      </c>
      <c r="M21" s="1">
        <v>1500</v>
      </c>
      <c r="N21" s="1">
        <v>1500</v>
      </c>
      <c r="O21" s="1">
        <v>1500</v>
      </c>
      <c r="P21" s="9">
        <f>Таблица1313[[#This Row],[Июнь]]+Таблица1313[[#This Row],[Июль]]</f>
        <v>3000</v>
      </c>
    </row>
    <row r="22" spans="1:16" x14ac:dyDescent="0.25">
      <c r="B22" s="1"/>
      <c r="C22" s="1"/>
      <c r="D22" s="1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0"/>
    </row>
    <row r="23" spans="1:16" x14ac:dyDescent="0.25">
      <c r="B23" s="1"/>
      <c r="C23" s="1"/>
      <c r="D23" s="1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</row>
    <row r="24" spans="1:16" x14ac:dyDescent="0.25"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9">
        <f>SUBTOTAL(9,P5:P22)</f>
        <v>31000</v>
      </c>
    </row>
    <row r="26" spans="1:16" ht="15.75" hidden="1" thickBot="1" x14ac:dyDescent="0.3"/>
    <row r="27" spans="1:16" ht="15.75" hidden="1" thickBot="1" x14ac:dyDescent="0.3">
      <c r="B27" s="8"/>
      <c r="C27" t="s">
        <v>24</v>
      </c>
    </row>
    <row r="28" spans="1:16" ht="15.75" hidden="1" thickBot="1" x14ac:dyDescent="0.3"/>
    <row r="29" spans="1:16" ht="15.75" hidden="1" thickBot="1" x14ac:dyDescent="0.3">
      <c r="B29" s="7"/>
      <c r="C29" t="s">
        <v>25</v>
      </c>
    </row>
    <row r="30" spans="1:16" hidden="1" x14ac:dyDescent="0.25"/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2:P11"/>
  <sheetViews>
    <sheetView workbookViewId="0">
      <selection activeCell="J8" sqref="J8"/>
    </sheetView>
  </sheetViews>
  <sheetFormatPr defaultRowHeight="15" x14ac:dyDescent="0.25"/>
  <cols>
    <col min="1" max="1" width="25" style="20" customWidth="1"/>
    <col min="2" max="2" width="27.28515625" customWidth="1"/>
    <col min="3" max="3" width="16.140625" hidden="1" customWidth="1"/>
    <col min="4" max="9" width="9.140625" hidden="1" customWidth="1"/>
    <col min="10" max="10" width="9.140625" customWidth="1"/>
    <col min="11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75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96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>Таблица13111214[[#This Row],[Сумма по договору в месяц]]</f>
        <v>0</v>
      </c>
    </row>
    <row r="5" spans="1:16" ht="30" x14ac:dyDescent="0.25">
      <c r="A5" s="20" t="s">
        <v>94</v>
      </c>
      <c r="B5" s="3" t="s">
        <v>49</v>
      </c>
      <c r="C5" s="6">
        <v>0</v>
      </c>
      <c r="D5" s="6">
        <v>5000</v>
      </c>
      <c r="E5" s="6">
        <v>5000</v>
      </c>
      <c r="F5" s="6">
        <v>5000</v>
      </c>
      <c r="G5" s="6">
        <v>5000</v>
      </c>
      <c r="H5" s="6">
        <v>5000</v>
      </c>
      <c r="I5" s="6">
        <v>5000</v>
      </c>
      <c r="J5" s="6">
        <v>5000</v>
      </c>
      <c r="K5" s="13">
        <v>5000</v>
      </c>
      <c r="L5" s="13">
        <v>5000</v>
      </c>
      <c r="M5" s="13">
        <v>5000</v>
      </c>
      <c r="N5" s="13">
        <v>5000</v>
      </c>
      <c r="O5" s="13">
        <v>5000</v>
      </c>
      <c r="P5" s="5">
        <f>Таблица13111214[[#This Row],[Сумма по договору в месяц]]</f>
        <v>5000</v>
      </c>
    </row>
    <row r="6" spans="1:16" x14ac:dyDescent="0.25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9">
        <f>SUBTOTAL(9,P5:P5)</f>
        <v>5000</v>
      </c>
    </row>
    <row r="9" spans="1:16" ht="15.75" hidden="1" thickBot="1" x14ac:dyDescent="0.3">
      <c r="B9" s="8"/>
      <c r="C9" t="s">
        <v>24</v>
      </c>
    </row>
    <row r="10" spans="1:16" ht="15.75" hidden="1" thickBot="1" x14ac:dyDescent="0.3"/>
    <row r="11" spans="1:16" ht="15.75" hidden="1" thickBot="1" x14ac:dyDescent="0.3">
      <c r="B11" s="7"/>
      <c r="C11" t="s">
        <v>25</v>
      </c>
    </row>
  </sheetData>
  <pageMargins left="0.7" right="0.7" top="0.75" bottom="0.75" header="0.3" footer="0.3"/>
  <pageSetup paperSize="9" orientation="portrait" r:id="rId1"/>
  <tableParts count="1">
    <tablePart r:id="rId2"/>
  </tableParts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P30"/>
  <sheetViews>
    <sheetView workbookViewId="0">
      <selection activeCell="K25" sqref="K25"/>
    </sheetView>
  </sheetViews>
  <sheetFormatPr defaultRowHeight="15" x14ac:dyDescent="0.25"/>
  <cols>
    <col min="1" max="1" width="20.85546875" style="20" customWidth="1"/>
    <col min="2" max="2" width="25.140625" customWidth="1"/>
    <col min="3" max="3" width="16.140625" hidden="1" customWidth="1"/>
    <col min="4" max="10" width="9.140625" hidden="1" customWidth="1"/>
    <col min="11" max="11" width="9.140625" customWidth="1"/>
    <col min="12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75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2" t="s">
        <v>96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30" x14ac:dyDescent="0.25">
      <c r="A5" s="20" t="s">
        <v>95</v>
      </c>
      <c r="B5" s="3" t="s">
        <v>26</v>
      </c>
      <c r="C5" s="6">
        <v>0</v>
      </c>
      <c r="D5" s="6">
        <v>590</v>
      </c>
      <c r="E5" s="6">
        <v>590</v>
      </c>
      <c r="F5" s="6">
        <v>590</v>
      </c>
      <c r="G5" s="6">
        <v>590</v>
      </c>
      <c r="H5" s="6">
        <v>590</v>
      </c>
      <c r="I5" s="6">
        <v>590</v>
      </c>
      <c r="J5" s="6">
        <v>590</v>
      </c>
      <c r="K5" s="6">
        <v>590</v>
      </c>
      <c r="L5" s="13">
        <v>590</v>
      </c>
      <c r="M5" s="13">
        <v>590</v>
      </c>
      <c r="N5" s="13">
        <v>590</v>
      </c>
      <c r="O5" s="13">
        <v>590</v>
      </c>
      <c r="P5" s="6">
        <v>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x14ac:dyDescent="0.25">
      <c r="B7" s="3" t="s">
        <v>50</v>
      </c>
      <c r="C7" s="6">
        <v>0</v>
      </c>
      <c r="D7" s="6">
        <v>590</v>
      </c>
      <c r="E7" s="6">
        <v>590</v>
      </c>
      <c r="F7" s="6">
        <v>590</v>
      </c>
      <c r="G7" s="6">
        <v>590</v>
      </c>
      <c r="H7" s="6">
        <v>590</v>
      </c>
      <c r="I7" s="6">
        <v>590</v>
      </c>
      <c r="J7" s="6">
        <v>590</v>
      </c>
      <c r="K7" s="6">
        <v>590</v>
      </c>
      <c r="L7" s="13">
        <v>590</v>
      </c>
      <c r="M7" s="13">
        <v>590</v>
      </c>
      <c r="N7" s="13">
        <v>590</v>
      </c>
      <c r="O7" s="13">
        <v>590</v>
      </c>
      <c r="P7" s="6">
        <v>0</v>
      </c>
    </row>
    <row r="8" spans="1:16" ht="15.75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.75" x14ac:dyDescent="0.25">
      <c r="B9" s="3" t="s">
        <v>14</v>
      </c>
      <c r="C9" s="6">
        <v>0</v>
      </c>
      <c r="D9" s="6">
        <v>590</v>
      </c>
      <c r="E9" s="6">
        <v>590</v>
      </c>
      <c r="F9" s="6">
        <v>590</v>
      </c>
      <c r="G9" s="6">
        <v>590</v>
      </c>
      <c r="H9" s="6">
        <v>590</v>
      </c>
      <c r="I9" s="6">
        <v>590</v>
      </c>
      <c r="J9" s="6">
        <v>590</v>
      </c>
      <c r="K9" s="6">
        <v>590</v>
      </c>
      <c r="L9" s="14">
        <v>590</v>
      </c>
      <c r="M9" s="14">
        <v>590</v>
      </c>
      <c r="N9" s="14">
        <v>590</v>
      </c>
      <c r="O9" s="14">
        <v>590</v>
      </c>
      <c r="P9" s="6">
        <v>0</v>
      </c>
    </row>
    <row r="10" spans="1:16" ht="15.75" x14ac:dyDescent="0.25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5.75" x14ac:dyDescent="0.25">
      <c r="B11" s="3" t="s">
        <v>13</v>
      </c>
      <c r="C11" s="6">
        <v>0</v>
      </c>
      <c r="D11" s="6">
        <v>590</v>
      </c>
      <c r="E11" s="6">
        <v>590</v>
      </c>
      <c r="F11" s="6">
        <v>590</v>
      </c>
      <c r="G11" s="6">
        <v>590</v>
      </c>
      <c r="H11" s="6">
        <v>590</v>
      </c>
      <c r="I11" s="6">
        <v>590</v>
      </c>
      <c r="J11" s="6">
        <v>590</v>
      </c>
      <c r="K11" s="6">
        <v>590</v>
      </c>
      <c r="L11" s="1">
        <v>590</v>
      </c>
      <c r="M11" s="1">
        <v>590</v>
      </c>
      <c r="N11" s="1">
        <v>590</v>
      </c>
      <c r="O11" s="1">
        <v>590</v>
      </c>
      <c r="P11" s="6">
        <v>0</v>
      </c>
    </row>
    <row r="12" spans="1:16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15.75" x14ac:dyDescent="0.25">
      <c r="B13" s="3" t="s">
        <v>51</v>
      </c>
      <c r="C13" s="6">
        <v>0</v>
      </c>
      <c r="D13" s="6">
        <v>590</v>
      </c>
      <c r="E13" s="6">
        <v>590</v>
      </c>
      <c r="F13" s="6">
        <v>590</v>
      </c>
      <c r="G13" s="6">
        <v>590</v>
      </c>
      <c r="H13" s="6">
        <v>590</v>
      </c>
      <c r="I13" s="6">
        <v>590</v>
      </c>
      <c r="J13" s="6">
        <v>590</v>
      </c>
      <c r="K13" s="6">
        <v>590</v>
      </c>
      <c r="L13" s="1">
        <v>590</v>
      </c>
      <c r="M13" s="1">
        <v>590</v>
      </c>
      <c r="N13" s="1">
        <v>590</v>
      </c>
      <c r="O13" s="1">
        <v>590</v>
      </c>
      <c r="P13" s="6">
        <v>0</v>
      </c>
    </row>
    <row r="14" spans="1:16" x14ac:dyDescent="0.25">
      <c r="B14" s="1"/>
      <c r="C14" s="1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15.75" x14ac:dyDescent="0.25">
      <c r="B15" s="3" t="s">
        <v>52</v>
      </c>
      <c r="C15" s="6">
        <v>0</v>
      </c>
      <c r="D15" s="6">
        <v>590</v>
      </c>
      <c r="E15" s="6">
        <v>590</v>
      </c>
      <c r="F15" s="6">
        <v>590</v>
      </c>
      <c r="G15" s="6">
        <v>590</v>
      </c>
      <c r="H15" s="6">
        <v>590</v>
      </c>
      <c r="I15" s="6">
        <v>590</v>
      </c>
      <c r="J15" s="6">
        <v>590</v>
      </c>
      <c r="K15" s="6">
        <v>590</v>
      </c>
      <c r="L15" s="1">
        <v>590</v>
      </c>
      <c r="M15" s="1">
        <v>590</v>
      </c>
      <c r="N15" s="1">
        <v>590</v>
      </c>
      <c r="O15" s="1">
        <v>590</v>
      </c>
      <c r="P15" s="6">
        <v>0</v>
      </c>
    </row>
    <row r="16" spans="1:16" x14ac:dyDescent="0.25"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4"/>
    </row>
    <row r="17" spans="2:16" ht="15.75" x14ac:dyDescent="0.25">
      <c r="B17" s="12" t="s">
        <v>15</v>
      </c>
      <c r="C17" s="6">
        <v>0</v>
      </c>
      <c r="D17" s="6">
        <v>590</v>
      </c>
      <c r="E17" s="6">
        <v>590</v>
      </c>
      <c r="F17" s="6">
        <v>590</v>
      </c>
      <c r="G17" s="6">
        <v>590</v>
      </c>
      <c r="H17" s="6">
        <v>590</v>
      </c>
      <c r="I17" s="6">
        <v>590</v>
      </c>
      <c r="J17" s="6">
        <v>590</v>
      </c>
      <c r="K17" s="6">
        <v>590</v>
      </c>
      <c r="L17" s="1">
        <v>590</v>
      </c>
      <c r="M17" s="1">
        <v>590</v>
      </c>
      <c r="N17" s="1">
        <v>590</v>
      </c>
      <c r="O17" s="1">
        <v>590</v>
      </c>
      <c r="P17" s="18">
        <v>0</v>
      </c>
    </row>
    <row r="18" spans="2:16" x14ac:dyDescent="0.25">
      <c r="B18" s="11"/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4"/>
    </row>
    <row r="19" spans="2:16" ht="15.75" x14ac:dyDescent="0.25">
      <c r="B19" s="12" t="s">
        <v>17</v>
      </c>
      <c r="C19" s="6">
        <v>0</v>
      </c>
      <c r="D19" s="6" t="s">
        <v>16</v>
      </c>
      <c r="E19" s="6" t="s">
        <v>16</v>
      </c>
      <c r="F19" s="6" t="s">
        <v>16</v>
      </c>
      <c r="G19" s="6">
        <v>334.42</v>
      </c>
      <c r="H19" s="6">
        <v>590</v>
      </c>
      <c r="I19" s="6">
        <v>590</v>
      </c>
      <c r="J19" s="6">
        <v>590</v>
      </c>
      <c r="K19" s="6">
        <v>590</v>
      </c>
      <c r="L19" s="1">
        <v>590</v>
      </c>
      <c r="M19" s="1">
        <v>590</v>
      </c>
      <c r="N19" s="1">
        <v>590</v>
      </c>
      <c r="O19" s="1">
        <v>590</v>
      </c>
      <c r="P19" s="18">
        <v>0</v>
      </c>
    </row>
    <row r="20" spans="2:16" x14ac:dyDescent="0.25">
      <c r="B20" s="1"/>
      <c r="C20" s="1"/>
      <c r="D20" s="1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</row>
    <row r="21" spans="2:16" ht="15.75" x14ac:dyDescent="0.25">
      <c r="B21" s="3" t="s">
        <v>18</v>
      </c>
      <c r="C21" s="6">
        <v>0</v>
      </c>
      <c r="D21" s="6" t="s">
        <v>16</v>
      </c>
      <c r="E21" s="6" t="s">
        <v>16</v>
      </c>
      <c r="F21" s="6">
        <v>437.76</v>
      </c>
      <c r="G21" s="6">
        <v>590</v>
      </c>
      <c r="H21" s="6">
        <v>590</v>
      </c>
      <c r="I21" s="6">
        <v>590</v>
      </c>
      <c r="J21" s="6">
        <v>590</v>
      </c>
      <c r="K21" s="6">
        <v>590</v>
      </c>
      <c r="L21" s="1">
        <v>590</v>
      </c>
      <c r="M21" s="1">
        <v>590</v>
      </c>
      <c r="N21" s="1">
        <v>590</v>
      </c>
      <c r="O21" s="1">
        <v>590</v>
      </c>
      <c r="P21" s="18">
        <v>0</v>
      </c>
    </row>
    <row r="22" spans="2:16" x14ac:dyDescent="0.25">
      <c r="B22" s="1"/>
      <c r="C22" s="1"/>
      <c r="D22" s="1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0"/>
    </row>
    <row r="23" spans="2:16" x14ac:dyDescent="0.25">
      <c r="B23" s="1"/>
      <c r="C23" s="1"/>
      <c r="D23" s="1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4"/>
    </row>
    <row r="24" spans="2:16" x14ac:dyDescent="0.25"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8">
        <f>SUBTOTAL(9,P5:P22)</f>
        <v>0</v>
      </c>
    </row>
    <row r="27" spans="2:16" ht="15.75" hidden="1" thickBot="1" x14ac:dyDescent="0.3">
      <c r="B27" s="8"/>
      <c r="C27" t="s">
        <v>24</v>
      </c>
    </row>
    <row r="28" spans="2:16" ht="15.75" hidden="1" thickBot="1" x14ac:dyDescent="0.3"/>
    <row r="29" spans="2:16" ht="15.75" hidden="1" thickBot="1" x14ac:dyDescent="0.3">
      <c r="B29" s="7"/>
      <c r="C29" t="s">
        <v>25</v>
      </c>
    </row>
    <row r="30" spans="2:16" hidden="1" x14ac:dyDescent="0.25"/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P32"/>
  <sheetViews>
    <sheetView topLeftCell="A13" workbookViewId="0">
      <selection activeCell="D29" sqref="D29:S33"/>
    </sheetView>
  </sheetViews>
  <sheetFormatPr defaultRowHeight="15" x14ac:dyDescent="0.25"/>
  <cols>
    <col min="1" max="1" width="30.28515625" style="20" customWidth="1"/>
    <col min="2" max="2" width="25.140625" customWidth="1"/>
    <col min="3" max="3" width="16.140625" hidden="1" customWidth="1"/>
    <col min="4" max="4" width="9.140625" customWidth="1"/>
    <col min="5" max="15" width="9.140625" hidden="1" customWidth="1"/>
    <col min="16" max="16" width="2.2851562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84.75" customHeight="1" x14ac:dyDescent="0.25">
      <c r="B3" s="1" t="s">
        <v>0</v>
      </c>
      <c r="C3" s="2" t="s">
        <v>35</v>
      </c>
      <c r="D3" s="2" t="s">
        <v>96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45" x14ac:dyDescent="0.25">
      <c r="A5" s="20" t="s">
        <v>68</v>
      </c>
      <c r="B5" s="3" t="s">
        <v>26</v>
      </c>
      <c r="C5" s="6">
        <v>0</v>
      </c>
      <c r="D5" s="6">
        <v>1500</v>
      </c>
      <c r="E5" s="6">
        <v>1500</v>
      </c>
      <c r="F5" s="6">
        <v>1500</v>
      </c>
      <c r="G5" s="6">
        <v>1500</v>
      </c>
      <c r="H5" s="6">
        <v>1500</v>
      </c>
      <c r="I5" s="6">
        <v>1500</v>
      </c>
      <c r="J5" s="5">
        <v>1500</v>
      </c>
      <c r="K5" s="13">
        <v>1500</v>
      </c>
      <c r="L5" s="13">
        <v>1500</v>
      </c>
      <c r="M5" s="13">
        <v>1500</v>
      </c>
      <c r="N5" s="13">
        <v>1500</v>
      </c>
      <c r="O5" s="13">
        <v>1500</v>
      </c>
      <c r="P5" s="5">
        <f>Таблица13[[#This Row],[Июль]]</f>
        <v>1500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45" x14ac:dyDescent="0.25">
      <c r="A7" s="20" t="s">
        <v>58</v>
      </c>
      <c r="B7" s="3" t="s">
        <v>27</v>
      </c>
      <c r="C7" s="6">
        <v>0</v>
      </c>
      <c r="D7" s="6">
        <v>1500</v>
      </c>
      <c r="E7" s="6">
        <v>1500</v>
      </c>
      <c r="F7" s="6">
        <v>1500</v>
      </c>
      <c r="G7" s="6">
        <v>1500</v>
      </c>
      <c r="H7" s="6">
        <v>1500</v>
      </c>
      <c r="I7" s="6">
        <v>1500</v>
      </c>
      <c r="J7" s="5">
        <v>1500</v>
      </c>
      <c r="K7" s="13">
        <v>1500</v>
      </c>
      <c r="L7" s="13">
        <v>1500</v>
      </c>
      <c r="M7" s="13">
        <v>1500</v>
      </c>
      <c r="N7" s="13">
        <v>1500</v>
      </c>
      <c r="O7" s="13">
        <v>1500</v>
      </c>
      <c r="P7" s="5">
        <f>Таблица13[[#This Row],[Июль]]</f>
        <v>1500</v>
      </c>
    </row>
    <row r="8" spans="1:16" ht="15.75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30" x14ac:dyDescent="0.25">
      <c r="A9" s="20" t="s">
        <v>59</v>
      </c>
      <c r="B9" s="3" t="s">
        <v>28</v>
      </c>
      <c r="C9" s="6">
        <v>0</v>
      </c>
      <c r="D9" s="6">
        <v>1500</v>
      </c>
      <c r="E9" s="6">
        <v>1500</v>
      </c>
      <c r="F9" s="6">
        <v>1500</v>
      </c>
      <c r="G9" s="6">
        <v>1500</v>
      </c>
      <c r="H9" s="6">
        <v>1500</v>
      </c>
      <c r="I9" s="6">
        <v>1500</v>
      </c>
      <c r="J9" s="5">
        <v>1500</v>
      </c>
      <c r="K9" s="14">
        <v>1500</v>
      </c>
      <c r="L9" s="14">
        <v>1500</v>
      </c>
      <c r="M9" s="14">
        <v>1500</v>
      </c>
      <c r="N9" s="14">
        <v>1500</v>
      </c>
      <c r="O9" s="14">
        <v>1500</v>
      </c>
      <c r="P9" s="5">
        <f>Таблица13[[#This Row],[Июль]]</f>
        <v>1500</v>
      </c>
    </row>
    <row r="10" spans="1:16" ht="15.75" x14ac:dyDescent="0.25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30" x14ac:dyDescent="0.25">
      <c r="A11" s="20" t="s">
        <v>60</v>
      </c>
      <c r="B11" s="3" t="s">
        <v>29</v>
      </c>
      <c r="C11" s="6">
        <v>0</v>
      </c>
      <c r="D11" s="6">
        <v>1500</v>
      </c>
      <c r="E11" s="6">
        <v>1500</v>
      </c>
      <c r="F11" s="6">
        <v>1500</v>
      </c>
      <c r="G11" s="6">
        <v>1500</v>
      </c>
      <c r="H11" s="6">
        <v>1500</v>
      </c>
      <c r="I11" s="6">
        <v>1500</v>
      </c>
      <c r="J11" s="5">
        <v>1500</v>
      </c>
      <c r="K11" s="1">
        <v>1500</v>
      </c>
      <c r="L11" s="1">
        <v>1500</v>
      </c>
      <c r="M11" s="1">
        <v>1500</v>
      </c>
      <c r="N11" s="1">
        <v>1500</v>
      </c>
      <c r="O11" s="1">
        <v>1500</v>
      </c>
      <c r="P11" s="5">
        <f>Таблица13[[#This Row],[Июль]]</f>
        <v>1500</v>
      </c>
    </row>
    <row r="12" spans="1:16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30" x14ac:dyDescent="0.25">
      <c r="A13" s="20" t="s">
        <v>61</v>
      </c>
      <c r="B13" s="3" t="s">
        <v>30</v>
      </c>
      <c r="C13" s="6">
        <v>0</v>
      </c>
      <c r="D13" s="6">
        <v>1500</v>
      </c>
      <c r="E13" s="6">
        <v>1500</v>
      </c>
      <c r="F13" s="6">
        <v>1500</v>
      </c>
      <c r="G13" s="6">
        <v>1500</v>
      </c>
      <c r="H13" s="6">
        <v>1500</v>
      </c>
      <c r="I13" s="6">
        <v>1500</v>
      </c>
      <c r="J13" s="5">
        <v>1500</v>
      </c>
      <c r="K13" s="1">
        <v>1500</v>
      </c>
      <c r="L13" s="1">
        <v>1500</v>
      </c>
      <c r="M13" s="1">
        <v>1500</v>
      </c>
      <c r="N13" s="1">
        <v>1500</v>
      </c>
      <c r="O13" s="1">
        <v>1500</v>
      </c>
      <c r="P13" s="5">
        <f>Таблица13[[#This Row],[Июль]]</f>
        <v>1500</v>
      </c>
    </row>
    <row r="14" spans="1:16" x14ac:dyDescent="0.25">
      <c r="B14" s="1"/>
      <c r="C14" s="1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30" x14ac:dyDescent="0.25">
      <c r="A15" s="20" t="s">
        <v>62</v>
      </c>
      <c r="B15" s="3" t="s">
        <v>31</v>
      </c>
      <c r="C15" s="6">
        <v>0</v>
      </c>
      <c r="D15" s="6">
        <v>1500</v>
      </c>
      <c r="E15" s="6">
        <v>1500</v>
      </c>
      <c r="F15" s="6">
        <v>1500</v>
      </c>
      <c r="G15" s="6">
        <v>1500</v>
      </c>
      <c r="H15" s="6">
        <v>1500</v>
      </c>
      <c r="I15" s="6">
        <v>1500</v>
      </c>
      <c r="J15" s="5">
        <v>1500</v>
      </c>
      <c r="K15" s="1">
        <v>1500</v>
      </c>
      <c r="L15" s="1">
        <v>1500</v>
      </c>
      <c r="M15" s="1">
        <v>1500</v>
      </c>
      <c r="N15" s="1">
        <v>1500</v>
      </c>
      <c r="O15" s="1">
        <v>1500</v>
      </c>
      <c r="P15" s="5">
        <f>Таблица13[[#This Row],[Июль]]</f>
        <v>1500</v>
      </c>
    </row>
    <row r="16" spans="1:16" x14ac:dyDescent="0.25"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4"/>
    </row>
    <row r="17" spans="1:16" ht="30" x14ac:dyDescent="0.25">
      <c r="A17" s="20" t="s">
        <v>63</v>
      </c>
      <c r="B17" s="12" t="s">
        <v>32</v>
      </c>
      <c r="C17" s="6">
        <v>1500</v>
      </c>
      <c r="D17" s="6">
        <v>1500</v>
      </c>
      <c r="E17" s="5">
        <v>1500</v>
      </c>
      <c r="F17" s="5">
        <v>1500</v>
      </c>
      <c r="G17" s="5">
        <v>1500</v>
      </c>
      <c r="H17" s="5">
        <v>1500</v>
      </c>
      <c r="I17" s="5">
        <v>1500</v>
      </c>
      <c r="J17" s="5">
        <v>1500</v>
      </c>
      <c r="K17" s="1">
        <v>1500</v>
      </c>
      <c r="L17" s="1">
        <v>1500</v>
      </c>
      <c r="M17" s="1">
        <v>1500</v>
      </c>
      <c r="N17" s="1">
        <v>1500</v>
      </c>
      <c r="O17" s="1">
        <v>1500</v>
      </c>
      <c r="P17" s="9">
        <f>Таблица13[[#This Row],[Сумма по договору в месяц]]+Таблица13[[#This Row],[Февраль]]+Таблица13[[#This Row],[Март]]+Таблица13[[#This Row],[Апрель]]+Таблица13[[#This Row],[Май]]+Таблица13[[#This Row],[Июнь]]+Таблица13[[#This Row],[Июль]]</f>
        <v>10500</v>
      </c>
    </row>
    <row r="18" spans="1:16" x14ac:dyDescent="0.25">
      <c r="B18" s="11"/>
      <c r="C18" s="1"/>
      <c r="D18" s="1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4"/>
    </row>
    <row r="19" spans="1:16" ht="30" x14ac:dyDescent="0.25">
      <c r="A19" s="20" t="s">
        <v>64</v>
      </c>
      <c r="B19" s="12" t="s">
        <v>33</v>
      </c>
      <c r="C19" s="13">
        <f>10500-8500</f>
        <v>2000</v>
      </c>
      <c r="D19" s="6">
        <v>1500</v>
      </c>
      <c r="E19" s="5">
        <v>1500</v>
      </c>
      <c r="F19" s="5">
        <v>1500</v>
      </c>
      <c r="G19" s="5">
        <v>1500</v>
      </c>
      <c r="H19" s="5">
        <v>1500</v>
      </c>
      <c r="I19" s="5">
        <v>1500</v>
      </c>
      <c r="J19" s="5">
        <v>1500</v>
      </c>
      <c r="K19" s="1">
        <v>1500</v>
      </c>
      <c r="L19" s="1">
        <v>1500</v>
      </c>
      <c r="M19" s="1">
        <v>1500</v>
      </c>
      <c r="N19" s="1">
        <v>1500</v>
      </c>
      <c r="O19" s="1">
        <v>1500</v>
      </c>
      <c r="P19" s="9">
        <f>Таблица13[[#This Row],[Долги 16 года]]+Таблица13[[#This Row],[Сумма по договору в месяц]]+Таблица13[[#This Row],[Февраль]]+Таблица13[[#This Row],[Март]]+Таблица13[[#This Row],[Апрель]]+Таблица13[[#This Row],[Май]]+Таблица13[[#This Row],[Июнь]]+Таблица13[[#This Row],[Июль]]</f>
        <v>12500</v>
      </c>
    </row>
    <row r="20" spans="1:16" x14ac:dyDescent="0.25">
      <c r="B20" s="1"/>
      <c r="C20" s="1"/>
      <c r="D20" s="1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4"/>
    </row>
    <row r="21" spans="1:16" ht="30" x14ac:dyDescent="0.25">
      <c r="A21" s="20" t="s">
        <v>65</v>
      </c>
      <c r="B21" s="3" t="s">
        <v>34</v>
      </c>
      <c r="C21" s="6">
        <v>0</v>
      </c>
      <c r="D21" s="6">
        <v>1500</v>
      </c>
      <c r="E21" s="6">
        <v>1500</v>
      </c>
      <c r="F21" s="6">
        <v>1500</v>
      </c>
      <c r="G21" s="6">
        <v>1500</v>
      </c>
      <c r="H21" s="6">
        <v>1500</v>
      </c>
      <c r="I21" s="6">
        <v>1500</v>
      </c>
      <c r="J21" s="5">
        <v>1500</v>
      </c>
      <c r="K21" s="1">
        <v>1500</v>
      </c>
      <c r="L21" s="1">
        <v>1500</v>
      </c>
      <c r="M21" s="1">
        <v>1500</v>
      </c>
      <c r="N21" s="1">
        <v>1500</v>
      </c>
      <c r="O21" s="1">
        <v>1500</v>
      </c>
      <c r="P21" s="9">
        <f>Таблица13[[#This Row],[Июль]]</f>
        <v>1500</v>
      </c>
    </row>
    <row r="22" spans="1:16" x14ac:dyDescent="0.25">
      <c r="B22" s="1"/>
      <c r="C22" s="1"/>
      <c r="D22" s="1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0"/>
    </row>
    <row r="23" spans="1:16" ht="30" x14ac:dyDescent="0.25">
      <c r="A23" s="20" t="s">
        <v>66</v>
      </c>
      <c r="B23" s="3" t="s">
        <v>36</v>
      </c>
      <c r="C23" s="1" t="s">
        <v>38</v>
      </c>
      <c r="D23" s="6">
        <v>1500</v>
      </c>
      <c r="E23" s="4" t="s">
        <v>16</v>
      </c>
      <c r="F23" s="5">
        <v>1500</v>
      </c>
      <c r="G23" s="5">
        <v>1500</v>
      </c>
      <c r="H23" s="5">
        <v>1500</v>
      </c>
      <c r="I23" s="1">
        <v>1500</v>
      </c>
      <c r="J23" s="1">
        <v>1500</v>
      </c>
      <c r="K23" s="1">
        <v>1500</v>
      </c>
      <c r="L23" s="1">
        <v>1500</v>
      </c>
      <c r="M23" s="1">
        <v>1500</v>
      </c>
      <c r="N23" s="1">
        <v>1500</v>
      </c>
      <c r="O23" s="1">
        <v>1500</v>
      </c>
      <c r="P23" s="9">
        <f>Таблица13[[#This Row],[Март]]+Таблица13[[#This Row],[Апрель]]+Таблица13[[#This Row],[Май]]</f>
        <v>4500</v>
      </c>
    </row>
    <row r="24" spans="1:16" x14ac:dyDescent="0.25">
      <c r="B24" s="1"/>
      <c r="C24" s="1"/>
      <c r="D24" s="1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4"/>
    </row>
    <row r="25" spans="1:16" ht="30" x14ac:dyDescent="0.25">
      <c r="A25" s="20" t="s">
        <v>67</v>
      </c>
      <c r="B25" s="3" t="s">
        <v>37</v>
      </c>
      <c r="C25" s="1" t="s">
        <v>38</v>
      </c>
      <c r="D25" s="6">
        <v>1500</v>
      </c>
      <c r="E25" s="4" t="s">
        <v>16</v>
      </c>
      <c r="F25" s="5">
        <v>1500</v>
      </c>
      <c r="G25" s="5">
        <v>1500</v>
      </c>
      <c r="H25" s="5">
        <v>1500</v>
      </c>
      <c r="I25" s="1">
        <v>1500</v>
      </c>
      <c r="J25" s="1">
        <v>1500</v>
      </c>
      <c r="K25" s="1">
        <v>1500</v>
      </c>
      <c r="L25" s="1">
        <v>1500</v>
      </c>
      <c r="M25" s="1">
        <v>1500</v>
      </c>
      <c r="N25" s="1">
        <v>1500</v>
      </c>
      <c r="O25" s="1">
        <v>1500</v>
      </c>
      <c r="P25" s="9">
        <f>Таблица13[[#This Row],[Март]]+Таблица13[[#This Row],[Апрель]]+Таблица13[[#This Row],[Май]]</f>
        <v>4500</v>
      </c>
    </row>
    <row r="26" spans="1:16" x14ac:dyDescent="0.25">
      <c r="B26" s="1"/>
      <c r="C26" s="1"/>
      <c r="D26" s="1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4"/>
    </row>
    <row r="27" spans="1:16" x14ac:dyDescent="0.25">
      <c r="B27" s="1"/>
      <c r="C27" s="1"/>
      <c r="D27" s="1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9">
        <f>SUBTOTAL(9,P5:P25)</f>
        <v>42500</v>
      </c>
    </row>
    <row r="30" spans="1:16" ht="15.75" hidden="1" thickBot="1" x14ac:dyDescent="0.3">
      <c r="B30" s="8"/>
      <c r="C30" t="s">
        <v>24</v>
      </c>
    </row>
    <row r="31" spans="1:16" ht="15.75" hidden="1" thickBot="1" x14ac:dyDescent="0.3"/>
    <row r="32" spans="1:16" ht="15.75" hidden="1" thickBot="1" x14ac:dyDescent="0.3">
      <c r="B32" s="7"/>
      <c r="C32" t="s">
        <v>25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F0"/>
  </sheetPr>
  <dimension ref="B2:Q21"/>
  <sheetViews>
    <sheetView topLeftCell="B10" workbookViewId="0">
      <selection activeCell="K23" sqref="K23"/>
    </sheetView>
  </sheetViews>
  <sheetFormatPr defaultRowHeight="15" x14ac:dyDescent="0.25"/>
  <cols>
    <col min="2" max="2" width="26.140625" style="20" customWidth="1"/>
    <col min="3" max="3" width="28.85546875" customWidth="1"/>
    <col min="4" max="4" width="16.140625" hidden="1" customWidth="1"/>
    <col min="5" max="10" width="9.140625" hidden="1" customWidth="1"/>
    <col min="11" max="11" width="9.140625" customWidth="1"/>
    <col min="12" max="16" width="9.140625" hidden="1" customWidth="1"/>
    <col min="17" max="17" width="12.85546875" style="1" hidden="1" customWidth="1"/>
  </cols>
  <sheetData>
    <row r="2" spans="2:17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2:17" ht="75" x14ac:dyDescent="0.25">
      <c r="C3" s="1" t="s">
        <v>0</v>
      </c>
      <c r="D3" s="2" t="s">
        <v>35</v>
      </c>
      <c r="E3" s="1" t="s">
        <v>1</v>
      </c>
      <c r="F3" s="1" t="s">
        <v>2</v>
      </c>
      <c r="G3" s="1" t="s">
        <v>3</v>
      </c>
      <c r="H3" s="1" t="s">
        <v>4</v>
      </c>
      <c r="I3" s="1" t="s">
        <v>5</v>
      </c>
      <c r="J3" s="1" t="s">
        <v>6</v>
      </c>
      <c r="K3" s="2" t="s">
        <v>96</v>
      </c>
      <c r="L3" s="1" t="s">
        <v>8</v>
      </c>
      <c r="M3" s="1" t="s">
        <v>9</v>
      </c>
      <c r="N3" s="1" t="s">
        <v>10</v>
      </c>
      <c r="O3" s="1" t="s">
        <v>11</v>
      </c>
      <c r="P3" s="1" t="s">
        <v>12</v>
      </c>
      <c r="Q3" s="1" t="s">
        <v>23</v>
      </c>
    </row>
    <row r="4" spans="2:17" x14ac:dyDescent="0.25"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2:17" ht="31.5" x14ac:dyDescent="0.25">
      <c r="B5" s="20" t="s">
        <v>70</v>
      </c>
      <c r="C5" s="15" t="s">
        <v>39</v>
      </c>
      <c r="D5" s="6">
        <v>0</v>
      </c>
      <c r="E5" s="6">
        <v>3300</v>
      </c>
      <c r="F5" s="6">
        <v>3300</v>
      </c>
      <c r="G5" s="6">
        <v>3300</v>
      </c>
      <c r="H5" s="6">
        <v>3300</v>
      </c>
      <c r="I5" s="6">
        <v>3300</v>
      </c>
      <c r="J5" s="6">
        <v>3300</v>
      </c>
      <c r="K5" s="6">
        <v>3300</v>
      </c>
      <c r="L5" s="13">
        <v>3300</v>
      </c>
      <c r="M5" s="13">
        <v>3300</v>
      </c>
      <c r="N5" s="13">
        <v>3300</v>
      </c>
      <c r="O5" s="13">
        <v>3300</v>
      </c>
      <c r="P5" s="13">
        <v>3300</v>
      </c>
      <c r="Q5" s="5">
        <f>Таблица134[[#This Row],[Сумма по договору в месяц]]</f>
        <v>3300</v>
      </c>
    </row>
    <row r="6" spans="2:17" ht="15.75" x14ac:dyDescent="0.25">
      <c r="C6" s="3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2:17" ht="31.5" x14ac:dyDescent="0.25">
      <c r="B7" s="20" t="s">
        <v>71</v>
      </c>
      <c r="C7" s="15" t="s">
        <v>40</v>
      </c>
      <c r="D7" s="6">
        <v>0</v>
      </c>
      <c r="E7" s="6">
        <v>6000</v>
      </c>
      <c r="F7" s="6">
        <v>6000</v>
      </c>
      <c r="G7" s="6">
        <v>6000</v>
      </c>
      <c r="H7" s="6">
        <v>6000</v>
      </c>
      <c r="I7" s="6">
        <v>6000</v>
      </c>
      <c r="J7" s="6">
        <v>6000</v>
      </c>
      <c r="K7" s="6">
        <v>6000</v>
      </c>
      <c r="L7" s="13">
        <v>6000</v>
      </c>
      <c r="M7" s="13">
        <v>6000</v>
      </c>
      <c r="N7" s="13">
        <v>6000</v>
      </c>
      <c r="O7" s="13">
        <v>6000</v>
      </c>
      <c r="P7" s="13">
        <v>6000</v>
      </c>
      <c r="Q7" s="5">
        <f>Таблица134[[#This Row],[Сумма по договору в месяц]]</f>
        <v>6000</v>
      </c>
    </row>
    <row r="8" spans="2:17" ht="15.75" x14ac:dyDescent="0.25">
      <c r="C8" s="3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2:17" ht="60" x14ac:dyDescent="0.25">
      <c r="B9" s="20" t="s">
        <v>72</v>
      </c>
      <c r="C9" s="3" t="s">
        <v>41</v>
      </c>
      <c r="D9" s="6">
        <v>0</v>
      </c>
      <c r="E9" s="6">
        <v>3000</v>
      </c>
      <c r="F9" s="6">
        <v>3000</v>
      </c>
      <c r="G9" s="6">
        <v>3000</v>
      </c>
      <c r="H9" s="6">
        <v>3000</v>
      </c>
      <c r="I9" s="6">
        <v>3000</v>
      </c>
      <c r="J9" s="6">
        <v>3000</v>
      </c>
      <c r="K9" s="6">
        <v>3000</v>
      </c>
      <c r="L9" s="13">
        <v>3000</v>
      </c>
      <c r="M9" s="13">
        <v>3000</v>
      </c>
      <c r="N9" s="13">
        <v>3000</v>
      </c>
      <c r="O9" s="13">
        <v>3000</v>
      </c>
      <c r="P9" s="13">
        <v>3000</v>
      </c>
      <c r="Q9" s="16">
        <f>Таблица134[[#This Row],[Сумма по договору в месяц]]</f>
        <v>3000</v>
      </c>
    </row>
    <row r="10" spans="2:17" ht="15.75" x14ac:dyDescent="0.25">
      <c r="C10" s="3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2:17" ht="75" x14ac:dyDescent="0.25">
      <c r="B11" s="20" t="s">
        <v>69</v>
      </c>
      <c r="C11" s="3" t="s">
        <v>15</v>
      </c>
      <c r="D11" s="6">
        <v>0</v>
      </c>
      <c r="E11" s="6">
        <v>1500</v>
      </c>
      <c r="F11" s="6">
        <v>1500</v>
      </c>
      <c r="G11" s="6">
        <v>1500</v>
      </c>
      <c r="H11" s="6">
        <v>1500</v>
      </c>
      <c r="I11" s="6">
        <v>1500</v>
      </c>
      <c r="J11" s="6">
        <v>1500</v>
      </c>
      <c r="K11" s="6">
        <v>1500</v>
      </c>
      <c r="L11" s="1">
        <v>1500</v>
      </c>
      <c r="M11" s="1">
        <v>1500</v>
      </c>
      <c r="N11" s="1">
        <v>1500</v>
      </c>
      <c r="O11" s="1">
        <v>1500</v>
      </c>
      <c r="P11" s="1">
        <v>1500</v>
      </c>
      <c r="Q11" s="5">
        <f>Таблица134[[#This Row],[Сумма по договору в месяц]]</f>
        <v>1500</v>
      </c>
    </row>
    <row r="12" spans="2:17" x14ac:dyDescent="0.25">
      <c r="C12" s="1"/>
      <c r="D12" s="1"/>
      <c r="E12" s="1"/>
      <c r="F12" s="4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2:17" ht="75" x14ac:dyDescent="0.25">
      <c r="B13" s="20" t="s">
        <v>73</v>
      </c>
      <c r="C13" s="3" t="s">
        <v>17</v>
      </c>
      <c r="D13" s="6" t="s">
        <v>38</v>
      </c>
      <c r="E13" s="6">
        <f>1500+1064.58-1500</f>
        <v>1064.58</v>
      </c>
      <c r="F13" s="6">
        <v>1500</v>
      </c>
      <c r="G13" s="6">
        <v>1500</v>
      </c>
      <c r="H13" s="6">
        <v>1500</v>
      </c>
      <c r="I13" s="6">
        <v>1500</v>
      </c>
      <c r="J13" s="6">
        <v>1500</v>
      </c>
      <c r="K13" s="6">
        <v>1500</v>
      </c>
      <c r="L13" s="13">
        <v>1500</v>
      </c>
      <c r="M13" s="13">
        <v>1500</v>
      </c>
      <c r="N13" s="13">
        <v>1500</v>
      </c>
      <c r="O13" s="13">
        <v>1500</v>
      </c>
      <c r="P13" s="13">
        <v>1500</v>
      </c>
      <c r="Q13" s="5">
        <f>Таблица134[[#This Row],[Сумма по договору в месяц]]</f>
        <v>1500</v>
      </c>
    </row>
    <row r="14" spans="2:17" x14ac:dyDescent="0.25">
      <c r="C14" s="1"/>
      <c r="D14" s="1"/>
      <c r="E14" s="1"/>
      <c r="F14" s="4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2:17" ht="90" x14ac:dyDescent="0.25">
      <c r="B15" s="20" t="s">
        <v>75</v>
      </c>
      <c r="C15" s="3" t="s">
        <v>53</v>
      </c>
      <c r="D15" s="6" t="s">
        <v>38</v>
      </c>
      <c r="E15" s="6" t="s">
        <v>38</v>
      </c>
      <c r="F15" s="6" t="s">
        <v>38</v>
      </c>
      <c r="G15" s="6" t="s">
        <v>38</v>
      </c>
      <c r="H15" s="6" t="s">
        <v>38</v>
      </c>
      <c r="I15" s="6" t="s">
        <v>38</v>
      </c>
      <c r="J15" s="6" t="s">
        <v>38</v>
      </c>
      <c r="K15" s="6">
        <v>3000</v>
      </c>
      <c r="L15" s="13">
        <v>3000</v>
      </c>
      <c r="M15" s="13">
        <v>3000</v>
      </c>
      <c r="N15" s="13">
        <v>3000</v>
      </c>
      <c r="O15" s="13">
        <v>3000</v>
      </c>
      <c r="P15" s="13">
        <v>3000</v>
      </c>
      <c r="Q15" s="5">
        <f>Таблица134[[#This Row],[Сумма по договору в месяц]]</f>
        <v>3000</v>
      </c>
    </row>
    <row r="16" spans="2:17" x14ac:dyDescent="0.25">
      <c r="C16" s="1"/>
      <c r="D16" s="1"/>
      <c r="E16" s="1"/>
      <c r="F16" s="4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2:17" ht="75" x14ac:dyDescent="0.25">
      <c r="B17" s="20" t="s">
        <v>74</v>
      </c>
      <c r="C17" s="3" t="s">
        <v>18</v>
      </c>
      <c r="D17" s="6" t="s">
        <v>38</v>
      </c>
      <c r="E17" s="6" t="s">
        <v>38</v>
      </c>
      <c r="F17" s="6" t="s">
        <v>38</v>
      </c>
      <c r="G17" s="6" t="s">
        <v>38</v>
      </c>
      <c r="H17" s="6" t="s">
        <v>38</v>
      </c>
      <c r="I17" s="6" t="s">
        <v>38</v>
      </c>
      <c r="J17" s="6">
        <v>1500</v>
      </c>
      <c r="K17" s="6">
        <v>1500</v>
      </c>
      <c r="L17" s="13">
        <v>1500</v>
      </c>
      <c r="M17" s="13">
        <v>1500</v>
      </c>
      <c r="N17" s="13">
        <v>1500</v>
      </c>
      <c r="O17" s="13">
        <v>1500</v>
      </c>
      <c r="P17" s="13">
        <v>1500</v>
      </c>
      <c r="Q17" s="5">
        <f>Таблица134[[#This Row],[Сумма по договору в месяц]]</f>
        <v>1500</v>
      </c>
    </row>
    <row r="18" spans="2:17" x14ac:dyDescent="0.25">
      <c r="C18" s="1"/>
      <c r="D18" s="1"/>
      <c r="E18" s="1"/>
      <c r="F18" s="4"/>
      <c r="G18" s="1"/>
      <c r="H18" s="1"/>
      <c r="I18" s="1"/>
      <c r="J18" s="1"/>
      <c r="K18" s="1"/>
      <c r="L18" s="1"/>
      <c r="M18" s="1"/>
      <c r="N18" s="1"/>
      <c r="O18" s="1"/>
      <c r="P18" s="1"/>
      <c r="Q18" s="9">
        <f>SUBTOTAL(9,Q5:Q17)</f>
        <v>19800</v>
      </c>
    </row>
    <row r="19" spans="2:17" ht="15.75" hidden="1" thickBot="1" x14ac:dyDescent="0.3">
      <c r="C19" s="8"/>
      <c r="D19" t="s">
        <v>24</v>
      </c>
    </row>
    <row r="20" spans="2:17" ht="15.75" hidden="1" thickBot="1" x14ac:dyDescent="0.3"/>
    <row r="21" spans="2:17" ht="15.75" hidden="1" thickBot="1" x14ac:dyDescent="0.3">
      <c r="C21" s="7"/>
      <c r="D21" t="s">
        <v>25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</sheetPr>
  <dimension ref="A2:P13"/>
  <sheetViews>
    <sheetView workbookViewId="0">
      <selection activeCell="J8" sqref="J8"/>
    </sheetView>
  </sheetViews>
  <sheetFormatPr defaultRowHeight="15" x14ac:dyDescent="0.25"/>
  <cols>
    <col min="1" max="1" width="22" style="20" customWidth="1"/>
    <col min="2" max="2" width="27" customWidth="1"/>
    <col min="3" max="3" width="16.140625" hidden="1" customWidth="1"/>
    <col min="4" max="9" width="9.140625" hidden="1" customWidth="1"/>
    <col min="10" max="10" width="9.140625" customWidth="1"/>
    <col min="11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30" x14ac:dyDescent="0.25">
      <c r="A5" s="20" t="s">
        <v>76</v>
      </c>
      <c r="B5" s="15" t="s">
        <v>42</v>
      </c>
      <c r="C5" s="6">
        <v>15000</v>
      </c>
      <c r="D5" s="6">
        <v>3000</v>
      </c>
      <c r="E5" s="6">
        <v>3000</v>
      </c>
      <c r="F5" s="5">
        <f t="shared" ref="F5" si="0">3000-1000</f>
        <v>2000</v>
      </c>
      <c r="G5" s="5">
        <v>3000</v>
      </c>
      <c r="H5" s="5">
        <v>3000</v>
      </c>
      <c r="I5" s="5">
        <v>3000</v>
      </c>
      <c r="J5" s="6">
        <v>3000</v>
      </c>
      <c r="K5" s="13">
        <v>3000</v>
      </c>
      <c r="L5" s="13">
        <v>3000</v>
      </c>
      <c r="M5" s="13">
        <v>3000</v>
      </c>
      <c r="N5" s="13">
        <v>3000</v>
      </c>
      <c r="O5" s="13">
        <v>3000</v>
      </c>
      <c r="P5" s="5">
        <f>Таблица1345[[#This Row],[Март]]+Таблица1345[[#This Row],[Апрель]]+Таблица1345[[#This Row],[Май]]+Таблица1345[[#This Row],[Июнь]]+Таблица1345[[#This Row],[Июль]]</f>
        <v>14000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x14ac:dyDescent="0.25">
      <c r="B7" s="1"/>
      <c r="C7" s="1"/>
      <c r="D7" s="1"/>
      <c r="E7" s="4"/>
      <c r="F7" s="1"/>
      <c r="G7" s="1"/>
      <c r="H7" s="1"/>
      <c r="I7" s="1"/>
      <c r="J7" s="1"/>
      <c r="K7" s="1"/>
      <c r="L7" s="1"/>
      <c r="M7" s="1"/>
      <c r="N7" s="1"/>
      <c r="O7" s="1"/>
      <c r="P7" s="9">
        <f>SUBTOTAL(9,P5:P6)</f>
        <v>14000</v>
      </c>
    </row>
    <row r="10" spans="1:16" ht="15.75" hidden="1" thickBot="1" x14ac:dyDescent="0.3">
      <c r="B10" s="8"/>
      <c r="C10" t="s">
        <v>24</v>
      </c>
    </row>
    <row r="11" spans="1:16" ht="15.75" hidden="1" thickBot="1" x14ac:dyDescent="0.3"/>
    <row r="12" spans="1:16" ht="15.75" hidden="1" thickBot="1" x14ac:dyDescent="0.3">
      <c r="B12" s="7"/>
      <c r="C12" t="s">
        <v>25</v>
      </c>
    </row>
    <row r="13" spans="1:16" hidden="1" x14ac:dyDescent="0.25"/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2:P11"/>
  <sheetViews>
    <sheetView workbookViewId="0">
      <selection activeCell="Q22" sqref="Q22"/>
    </sheetView>
  </sheetViews>
  <sheetFormatPr defaultRowHeight="15" x14ac:dyDescent="0.25"/>
  <cols>
    <col min="1" max="1" width="24.7109375" style="20" customWidth="1"/>
    <col min="2" max="2" width="27" customWidth="1"/>
    <col min="3" max="3" width="15.140625" hidden="1" customWidth="1"/>
    <col min="4" max="9" width="9.140625" hidden="1" customWidth="1"/>
    <col min="10" max="10" width="10" customWidth="1"/>
    <col min="11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80.25" customHeight="1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96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47.25" x14ac:dyDescent="0.25">
      <c r="A5" s="20" t="s">
        <v>82</v>
      </c>
      <c r="B5" s="15" t="s">
        <v>43</v>
      </c>
      <c r="C5" s="6">
        <v>6500</v>
      </c>
      <c r="D5" s="6">
        <v>6500</v>
      </c>
      <c r="E5" s="6">
        <v>6500</v>
      </c>
      <c r="F5" s="6">
        <v>6500</v>
      </c>
      <c r="G5" s="6">
        <v>6500</v>
      </c>
      <c r="H5" s="6">
        <v>6500</v>
      </c>
      <c r="I5" s="6">
        <v>6500</v>
      </c>
      <c r="J5" s="6">
        <v>6500</v>
      </c>
      <c r="K5" s="13">
        <v>6500</v>
      </c>
      <c r="L5" s="13">
        <v>6500</v>
      </c>
      <c r="M5" s="13">
        <v>6500</v>
      </c>
      <c r="N5" s="13">
        <v>6500</v>
      </c>
      <c r="O5" s="13">
        <v>6500</v>
      </c>
      <c r="P5" s="5">
        <f>Таблица1346[[#This Row],[Сумма по договору в месяц]]</f>
        <v>6500</v>
      </c>
    </row>
    <row r="6" spans="1:16" x14ac:dyDescent="0.25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9">
        <f>SUBTOTAL(9,P5:P5)</f>
        <v>6500</v>
      </c>
    </row>
    <row r="9" spans="1:16" ht="15.75" hidden="1" thickBot="1" x14ac:dyDescent="0.3">
      <c r="B9" s="8"/>
      <c r="C9" t="s">
        <v>24</v>
      </c>
    </row>
    <row r="10" spans="1:16" ht="15.75" hidden="1" thickBot="1" x14ac:dyDescent="0.3"/>
    <row r="11" spans="1:16" ht="15.75" hidden="1" thickBot="1" x14ac:dyDescent="0.3">
      <c r="B11" s="7"/>
      <c r="C11" t="s">
        <v>25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2:P20"/>
  <sheetViews>
    <sheetView workbookViewId="0">
      <selection activeCell="J21" sqref="J21"/>
    </sheetView>
  </sheetViews>
  <sheetFormatPr defaultRowHeight="15" x14ac:dyDescent="0.25"/>
  <cols>
    <col min="1" max="1" width="23.85546875" style="20" customWidth="1"/>
    <col min="2" max="2" width="28.28515625" customWidth="1"/>
    <col min="3" max="3" width="16.140625" hidden="1" customWidth="1"/>
    <col min="4" max="9" width="9.140625" hidden="1" customWidth="1"/>
    <col min="10" max="10" width="9.140625" customWidth="1"/>
    <col min="11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75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96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75.75" customHeight="1" x14ac:dyDescent="0.25">
      <c r="A5" s="20" t="s">
        <v>77</v>
      </c>
      <c r="B5" s="15" t="s">
        <v>44</v>
      </c>
      <c r="C5" s="6">
        <v>0</v>
      </c>
      <c r="D5" s="6">
        <v>3000</v>
      </c>
      <c r="E5" s="6">
        <v>3000</v>
      </c>
      <c r="F5" s="6">
        <v>3000</v>
      </c>
      <c r="G5" s="6">
        <v>3000</v>
      </c>
      <c r="H5" s="6">
        <v>3000</v>
      </c>
      <c r="I5" s="6">
        <v>3000</v>
      </c>
      <c r="J5" s="6">
        <v>3000</v>
      </c>
      <c r="K5" s="13">
        <v>3000</v>
      </c>
      <c r="L5" s="13">
        <v>3000</v>
      </c>
      <c r="M5" s="13">
        <v>3000</v>
      </c>
      <c r="N5" s="13">
        <v>3000</v>
      </c>
      <c r="O5" s="13">
        <v>3000</v>
      </c>
      <c r="P5" s="6">
        <v>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15.75" hidden="1" x14ac:dyDescent="0.25">
      <c r="B7" s="3" t="s">
        <v>15</v>
      </c>
      <c r="C7" s="13">
        <v>0</v>
      </c>
      <c r="D7" s="13" t="s">
        <v>38</v>
      </c>
      <c r="E7" s="13" t="s">
        <v>38</v>
      </c>
      <c r="F7" s="13" t="s">
        <v>38</v>
      </c>
      <c r="G7" s="13" t="s">
        <v>38</v>
      </c>
      <c r="H7" s="13" t="s">
        <v>38</v>
      </c>
      <c r="I7" s="13" t="s">
        <v>38</v>
      </c>
      <c r="J7" s="13" t="s">
        <v>38</v>
      </c>
      <c r="K7" s="13" t="s">
        <v>38</v>
      </c>
      <c r="L7" s="13" t="s">
        <v>38</v>
      </c>
      <c r="M7" s="13" t="s">
        <v>38</v>
      </c>
      <c r="N7" s="13" t="s">
        <v>38</v>
      </c>
      <c r="O7" s="13" t="s">
        <v>38</v>
      </c>
      <c r="P7" s="17"/>
    </row>
    <row r="8" spans="1:16" ht="15.75" hidden="1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.75" hidden="1" x14ac:dyDescent="0.25">
      <c r="B9" s="3" t="s">
        <v>18</v>
      </c>
      <c r="C9" s="13" t="s">
        <v>38</v>
      </c>
      <c r="D9" s="13" t="s">
        <v>38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 t="s">
        <v>38</v>
      </c>
      <c r="K9" s="13" t="s">
        <v>38</v>
      </c>
      <c r="L9" s="13" t="s">
        <v>38</v>
      </c>
      <c r="M9" s="13" t="s">
        <v>38</v>
      </c>
      <c r="N9" s="13" t="s">
        <v>38</v>
      </c>
      <c r="O9" s="13" t="s">
        <v>38</v>
      </c>
      <c r="P9" s="13"/>
    </row>
    <row r="10" spans="1:16" hidden="1" x14ac:dyDescent="0.25">
      <c r="B10" s="1"/>
      <c r="C10" s="1"/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15.75" hidden="1" x14ac:dyDescent="0.25">
      <c r="B11" s="3" t="s">
        <v>17</v>
      </c>
      <c r="C11" s="13" t="s">
        <v>38</v>
      </c>
      <c r="D11" s="13" t="s">
        <v>38</v>
      </c>
      <c r="E11" s="13" t="s">
        <v>38</v>
      </c>
      <c r="F11" s="13" t="s">
        <v>38</v>
      </c>
      <c r="G11" s="13" t="s">
        <v>38</v>
      </c>
      <c r="H11" s="13" t="s">
        <v>38</v>
      </c>
      <c r="I11" s="13" t="s">
        <v>38</v>
      </c>
      <c r="J11" s="13" t="s">
        <v>38</v>
      </c>
      <c r="K11" s="13" t="s">
        <v>38</v>
      </c>
      <c r="L11" s="13" t="s">
        <v>38</v>
      </c>
      <c r="M11" s="13" t="s">
        <v>38</v>
      </c>
      <c r="N11" s="13" t="s">
        <v>38</v>
      </c>
      <c r="O11" s="13" t="s">
        <v>38</v>
      </c>
      <c r="P11" s="13"/>
    </row>
    <row r="12" spans="1:16" hidden="1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</row>
    <row r="13" spans="1:16" ht="15.75" hidden="1" x14ac:dyDescent="0.25">
      <c r="B13" s="3" t="s">
        <v>45</v>
      </c>
      <c r="C13" s="6">
        <v>500</v>
      </c>
      <c r="D13" s="1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18">
        <v>0</v>
      </c>
    </row>
    <row r="14" spans="1:16" x14ac:dyDescent="0.25">
      <c r="B14" s="1"/>
      <c r="C14" s="1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  <c r="P14" s="18">
        <f>SUBTOTAL(9,P5:P13)</f>
        <v>0</v>
      </c>
    </row>
    <row r="15" spans="1:16" ht="15.75" hidden="1" thickBot="1" x14ac:dyDescent="0.3">
      <c r="B15" s="8"/>
      <c r="C15" t="s">
        <v>24</v>
      </c>
    </row>
    <row r="16" spans="1:16" ht="15.75" hidden="1" thickBot="1" x14ac:dyDescent="0.3"/>
    <row r="17" spans="2:3" ht="15.75" hidden="1" thickBot="1" x14ac:dyDescent="0.3">
      <c r="B17" s="7"/>
      <c r="C17" t="s">
        <v>25</v>
      </c>
    </row>
    <row r="18" spans="2:3" hidden="1" x14ac:dyDescent="0.25"/>
    <row r="19" spans="2:3" hidden="1" x14ac:dyDescent="0.25"/>
    <row r="20" spans="2:3" hidden="1" x14ac:dyDescent="0.25">
      <c r="B20" s="19" t="s">
        <v>54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2:P10"/>
  <sheetViews>
    <sheetView workbookViewId="0">
      <selection activeCell="J11" sqref="J11"/>
    </sheetView>
  </sheetViews>
  <sheetFormatPr defaultRowHeight="15" x14ac:dyDescent="0.25"/>
  <cols>
    <col min="1" max="1" width="23.85546875" style="20" customWidth="1"/>
    <col min="2" max="2" width="27" customWidth="1"/>
    <col min="3" max="3" width="16.140625" hidden="1" customWidth="1"/>
    <col min="4" max="9" width="9.140625" hidden="1" customWidth="1"/>
    <col min="10" max="10" width="9.140625" customWidth="1"/>
    <col min="11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75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96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>
        <f>Таблица13478[[#This Row],[Долги 16 года]]+Таблица13478[[#This Row],[Январь]]+Таблица13478[[#This Row],[Февраль]]+Таблица13478[[#This Row],[Март]]+Таблица13478[[#This Row],[Апрель]]+Таблица13478[[#This Row],[Май]]+Таблица13478[[#This Row],[Июнь]]+Таблица13478[[#This Row],[Сумма по договору в месяц]]</f>
        <v>0</v>
      </c>
    </row>
    <row r="5" spans="1:16" ht="30" x14ac:dyDescent="0.25">
      <c r="A5" s="20" t="s">
        <v>78</v>
      </c>
      <c r="B5" s="15" t="s">
        <v>20</v>
      </c>
      <c r="C5" s="14">
        <v>3000</v>
      </c>
      <c r="D5" s="5">
        <v>3000</v>
      </c>
      <c r="E5" s="5">
        <v>3000</v>
      </c>
      <c r="F5" s="5">
        <v>3000</v>
      </c>
      <c r="G5" s="5">
        <v>3000</v>
      </c>
      <c r="H5" s="5">
        <v>3000</v>
      </c>
      <c r="I5" s="5">
        <v>3000</v>
      </c>
      <c r="J5" s="6">
        <v>3000</v>
      </c>
      <c r="K5" s="13">
        <v>3000</v>
      </c>
      <c r="L5" s="13">
        <v>3000</v>
      </c>
      <c r="M5" s="13">
        <v>3000</v>
      </c>
      <c r="N5" s="13">
        <v>3000</v>
      </c>
      <c r="O5" s="13">
        <v>3000</v>
      </c>
      <c r="P5" s="5">
        <f>Таблица13478[[#This Row],[Долги 16 года]]+Таблица13478[[#This Row],[Январь]]+Таблица13478[[#This Row],[Февраль]]+Таблица13478[[#This Row],[Март]]+Таблица13478[[#This Row],[Апрель]]+Таблица13478[[#This Row],[Май]]+Таблица13478[[#This Row],[Июнь]]+Таблица13478[[#This Row],[Сумма по договору в месяц]]</f>
        <v>24000</v>
      </c>
    </row>
    <row r="6" spans="1:16" x14ac:dyDescent="0.25">
      <c r="B6" s="1"/>
      <c r="C6" s="1"/>
      <c r="D6" s="1"/>
      <c r="E6" s="4"/>
      <c r="F6" s="1"/>
      <c r="G6" s="1"/>
      <c r="H6" s="1"/>
      <c r="I6" s="1"/>
      <c r="J6" s="1"/>
      <c r="K6" s="1"/>
      <c r="L6" s="1"/>
      <c r="M6" s="1"/>
      <c r="N6" s="1"/>
      <c r="O6" s="1"/>
      <c r="P6" s="9">
        <f>SUBTOTAL(9,P5:P5)</f>
        <v>24000</v>
      </c>
    </row>
    <row r="7" spans="1:16" ht="15.75" hidden="1" thickBot="1" x14ac:dyDescent="0.3">
      <c r="B7" s="8"/>
      <c r="C7" t="s">
        <v>24</v>
      </c>
    </row>
    <row r="8" spans="1:16" ht="15.75" hidden="1" thickBot="1" x14ac:dyDescent="0.3"/>
    <row r="9" spans="1:16" ht="15.75" hidden="1" thickBot="1" x14ac:dyDescent="0.3">
      <c r="B9" s="7"/>
      <c r="C9" t="s">
        <v>25</v>
      </c>
    </row>
    <row r="10" spans="1:16" hidden="1" x14ac:dyDescent="0.25"/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FF00"/>
  </sheetPr>
  <dimension ref="A2:P16"/>
  <sheetViews>
    <sheetView workbookViewId="0">
      <selection activeCell="J18" sqref="J18"/>
    </sheetView>
  </sheetViews>
  <sheetFormatPr defaultRowHeight="15" x14ac:dyDescent="0.25"/>
  <cols>
    <col min="1" max="1" width="25.140625" style="20" customWidth="1"/>
    <col min="2" max="2" width="28.28515625" customWidth="1"/>
    <col min="3" max="3" width="16.140625" hidden="1" customWidth="1"/>
    <col min="4" max="9" width="9.140625" hidden="1" customWidth="1"/>
    <col min="10" max="10" width="9.140625" customWidth="1"/>
    <col min="11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75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1" t="s">
        <v>6</v>
      </c>
      <c r="J3" s="2" t="s">
        <v>96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60" x14ac:dyDescent="0.25">
      <c r="A5" s="20" t="s">
        <v>79</v>
      </c>
      <c r="B5" s="15" t="s">
        <v>46</v>
      </c>
      <c r="C5" s="13">
        <v>19500</v>
      </c>
      <c r="D5" s="5">
        <v>3000</v>
      </c>
      <c r="E5" s="5">
        <v>3000</v>
      </c>
      <c r="F5" s="5">
        <v>3000</v>
      </c>
      <c r="G5" s="5">
        <v>3000</v>
      </c>
      <c r="H5" s="5">
        <v>3000</v>
      </c>
      <c r="I5" s="5">
        <v>3000</v>
      </c>
      <c r="J5" s="6">
        <v>3000</v>
      </c>
      <c r="K5" s="13">
        <v>3000</v>
      </c>
      <c r="L5" s="13">
        <v>3000</v>
      </c>
      <c r="M5" s="13">
        <v>3000</v>
      </c>
      <c r="N5" s="13">
        <v>3000</v>
      </c>
      <c r="O5" s="13">
        <v>3000</v>
      </c>
      <c r="P5" s="5">
        <f>Таблица13479[[#This Row],[Долги 16 года]]+Таблица13479[[#This Row],[Январь]]+Таблица13479[[#This Row],[Февраль]]+Таблица13479[[#This Row],[Март]]+Таблица13479[[#This Row],[Апрель]]+Таблица13479[[#This Row],[Май]]+Таблица13479[[#This Row],[Июнь]]+Таблица13479[[#This Row],[Сумма по договору в месяц]]</f>
        <v>40500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60" x14ac:dyDescent="0.25">
      <c r="A7" s="20" t="s">
        <v>80</v>
      </c>
      <c r="B7" s="3" t="s">
        <v>15</v>
      </c>
      <c r="C7" s="13">
        <v>6000</v>
      </c>
      <c r="D7" s="5">
        <v>1500</v>
      </c>
      <c r="E7" s="5">
        <v>1500</v>
      </c>
      <c r="F7" s="5">
        <v>1500</v>
      </c>
      <c r="G7" s="5">
        <v>1500</v>
      </c>
      <c r="H7" s="5">
        <v>1500</v>
      </c>
      <c r="I7" s="5">
        <v>1500</v>
      </c>
      <c r="J7" s="6">
        <v>1500</v>
      </c>
      <c r="K7" s="13">
        <v>1500</v>
      </c>
      <c r="L7" s="13">
        <v>1500</v>
      </c>
      <c r="M7" s="13">
        <v>1500</v>
      </c>
      <c r="N7" s="13">
        <v>1500</v>
      </c>
      <c r="O7" s="13">
        <v>1500</v>
      </c>
      <c r="P7" s="16">
        <f>Таблица13479[[#This Row],[Долги 16 года]]+Таблица13479[[#This Row],[Январь]]+Таблица13479[[#This Row],[Февраль]]+Таблица13479[[#This Row],[Март]]+Таблица13479[[#This Row],[Апрель]]+Таблица13479[[#This Row],[Май]]+Таблица13479[[#This Row],[Июнь]]+Таблица13479[[#This Row],[Сумма по договору в месяц]]</f>
        <v>16500</v>
      </c>
    </row>
    <row r="8" spans="1:16" ht="15.75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15.75" hidden="1" x14ac:dyDescent="0.25">
      <c r="B9" s="3" t="s">
        <v>18</v>
      </c>
      <c r="C9" s="13" t="s">
        <v>38</v>
      </c>
      <c r="D9" s="6">
        <v>1500</v>
      </c>
      <c r="E9" s="13" t="s">
        <v>38</v>
      </c>
      <c r="F9" s="13" t="s">
        <v>38</v>
      </c>
      <c r="G9" s="13" t="s">
        <v>38</v>
      </c>
      <c r="H9" s="13" t="s">
        <v>38</v>
      </c>
      <c r="I9" s="13" t="s">
        <v>38</v>
      </c>
      <c r="J9" s="13" t="s">
        <v>38</v>
      </c>
      <c r="K9" s="13" t="s">
        <v>38</v>
      </c>
      <c r="L9" s="13" t="s">
        <v>38</v>
      </c>
      <c r="M9" s="13" t="s">
        <v>38</v>
      </c>
      <c r="N9" s="13" t="s">
        <v>38</v>
      </c>
      <c r="O9" s="13" t="s">
        <v>38</v>
      </c>
      <c r="P9" s="13"/>
    </row>
    <row r="10" spans="1:16" hidden="1" x14ac:dyDescent="0.25">
      <c r="B10" s="1"/>
      <c r="C10" s="1"/>
      <c r="D10" s="1"/>
      <c r="E10" s="4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75" x14ac:dyDescent="0.25">
      <c r="A11" s="20" t="s">
        <v>81</v>
      </c>
      <c r="B11" s="3" t="s">
        <v>17</v>
      </c>
      <c r="C11" s="13" t="s">
        <v>38</v>
      </c>
      <c r="D11" s="6">
        <v>1500</v>
      </c>
      <c r="E11" s="5">
        <v>1500</v>
      </c>
      <c r="F11" s="5">
        <v>1500</v>
      </c>
      <c r="G11" s="5">
        <v>1500</v>
      </c>
      <c r="H11" s="5">
        <v>1500</v>
      </c>
      <c r="I11" s="5">
        <v>1500</v>
      </c>
      <c r="J11" s="6">
        <v>1500</v>
      </c>
      <c r="K11" s="13">
        <v>1500</v>
      </c>
      <c r="L11" s="13">
        <v>1500</v>
      </c>
      <c r="M11" s="13">
        <v>1500</v>
      </c>
      <c r="N11" s="13">
        <v>1500</v>
      </c>
      <c r="O11" s="13">
        <v>1500</v>
      </c>
      <c r="P11" s="5">
        <f>Таблица13479[[#This Row],[Февраль]]+Таблица13479[[#This Row],[Март]]+Таблица13479[[#This Row],[Апрель]]+Таблица13479[[#This Row],[Май]]+Таблица13479[[#This Row],[Июнь]]+Таблица13479[[#This Row],[Сумма по договору в месяц]]</f>
        <v>9000</v>
      </c>
    </row>
    <row r="12" spans="1:16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  <c r="P12" s="4"/>
    </row>
    <row r="13" spans="1:16" x14ac:dyDescent="0.25">
      <c r="B13" s="1"/>
      <c r="C13" s="1"/>
      <c r="D13" s="1"/>
      <c r="E13" s="4"/>
      <c r="F13" s="1"/>
      <c r="G13" s="1"/>
      <c r="H13" s="1"/>
      <c r="I13" s="1"/>
      <c r="J13" s="1"/>
      <c r="K13" s="1"/>
      <c r="L13" s="1"/>
      <c r="M13" s="1"/>
      <c r="N13" s="1"/>
      <c r="O13" s="1"/>
      <c r="P13" s="9">
        <f>SUBTOTAL(9,P5:P12)</f>
        <v>66000</v>
      </c>
    </row>
    <row r="14" spans="1:16" ht="15.75" hidden="1" thickBot="1" x14ac:dyDescent="0.3">
      <c r="B14" s="8"/>
      <c r="C14" t="s">
        <v>24</v>
      </c>
    </row>
    <row r="15" spans="1:16" ht="15.75" hidden="1" thickBot="1" x14ac:dyDescent="0.3"/>
    <row r="16" spans="1:16" ht="15.75" hidden="1" thickBot="1" x14ac:dyDescent="0.3">
      <c r="B16" s="7"/>
      <c r="C16" t="s">
        <v>25</v>
      </c>
    </row>
  </sheetData>
  <pageMargins left="0.7" right="0.7" top="0.75" bottom="0.75" header="0.3" footer="0.3"/>
  <pageSetup paperSize="9" orientation="portrait" r:id="rId1"/>
  <legacyDrawing r:id="rId2"/>
  <tableParts count="1">
    <tablePart r:id="rId3"/>
  </tablePart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P22"/>
  <sheetViews>
    <sheetView workbookViewId="0">
      <selection activeCell="I17" sqref="I17"/>
    </sheetView>
  </sheetViews>
  <sheetFormatPr defaultRowHeight="15" x14ac:dyDescent="0.25"/>
  <cols>
    <col min="1" max="1" width="27.28515625" style="20" customWidth="1"/>
    <col min="2" max="2" width="25.140625" customWidth="1"/>
    <col min="3" max="3" width="16.140625" hidden="1" customWidth="1"/>
    <col min="4" max="8" width="9.140625" hidden="1" customWidth="1"/>
    <col min="9" max="9" width="9.140625" customWidth="1"/>
    <col min="10" max="15" width="9.140625" hidden="1" customWidth="1"/>
    <col min="16" max="16" width="12.85546875" style="1" hidden="1" customWidth="1"/>
  </cols>
  <sheetData>
    <row r="2" spans="1:16" x14ac:dyDescent="0.2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1:16" ht="75" x14ac:dyDescent="0.25">
      <c r="B3" s="1" t="s">
        <v>0</v>
      </c>
      <c r="C3" s="2" t="s">
        <v>35</v>
      </c>
      <c r="D3" s="1" t="s">
        <v>1</v>
      </c>
      <c r="E3" s="1" t="s">
        <v>2</v>
      </c>
      <c r="F3" s="1" t="s">
        <v>3</v>
      </c>
      <c r="G3" s="1" t="s">
        <v>4</v>
      </c>
      <c r="H3" s="1" t="s">
        <v>5</v>
      </c>
      <c r="I3" s="2" t="s">
        <v>96</v>
      </c>
      <c r="J3" s="1" t="s">
        <v>7</v>
      </c>
      <c r="K3" s="1" t="s">
        <v>8</v>
      </c>
      <c r="L3" s="1" t="s">
        <v>9</v>
      </c>
      <c r="M3" s="1" t="s">
        <v>10</v>
      </c>
      <c r="N3" s="1" t="s">
        <v>11</v>
      </c>
      <c r="O3" s="1" t="s">
        <v>12</v>
      </c>
      <c r="P3" s="1" t="s">
        <v>23</v>
      </c>
    </row>
    <row r="4" spans="1:16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6" ht="30" x14ac:dyDescent="0.25">
      <c r="A5" s="20" t="s">
        <v>83</v>
      </c>
      <c r="B5" s="3" t="s">
        <v>26</v>
      </c>
      <c r="C5" s="6">
        <v>0</v>
      </c>
      <c r="D5" s="6" t="s">
        <v>16</v>
      </c>
      <c r="E5" s="6" t="s">
        <v>16</v>
      </c>
      <c r="F5" s="6">
        <v>4500</v>
      </c>
      <c r="G5" s="6" t="s">
        <v>16</v>
      </c>
      <c r="H5" s="6" t="s">
        <v>16</v>
      </c>
      <c r="I5" s="6">
        <v>4500</v>
      </c>
      <c r="J5" s="13" t="s">
        <v>16</v>
      </c>
      <c r="K5" s="13" t="s">
        <v>16</v>
      </c>
      <c r="L5" s="13">
        <v>4500</v>
      </c>
      <c r="M5" s="13" t="s">
        <v>16</v>
      </c>
      <c r="N5" s="13" t="s">
        <v>16</v>
      </c>
      <c r="O5" s="13">
        <v>4500</v>
      </c>
      <c r="P5" s="5">
        <f>Таблица1311[[#This Row],[Сумма по договору в месяц]]</f>
        <v>4500</v>
      </c>
    </row>
    <row r="6" spans="1:16" ht="15.75" x14ac:dyDescent="0.25">
      <c r="B6" s="3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</row>
    <row r="7" spans="1:16" ht="30" x14ac:dyDescent="0.25">
      <c r="A7" s="20" t="s">
        <v>83</v>
      </c>
      <c r="B7" s="3" t="s">
        <v>27</v>
      </c>
      <c r="C7" s="6">
        <v>0</v>
      </c>
      <c r="D7" s="6" t="s">
        <v>16</v>
      </c>
      <c r="E7" s="6" t="s">
        <v>16</v>
      </c>
      <c r="F7" s="6">
        <v>4500</v>
      </c>
      <c r="G7" s="6" t="s">
        <v>16</v>
      </c>
      <c r="H7" s="6" t="s">
        <v>16</v>
      </c>
      <c r="I7" s="6">
        <v>4500</v>
      </c>
      <c r="J7" s="13" t="s">
        <v>16</v>
      </c>
      <c r="K7" s="13" t="s">
        <v>16</v>
      </c>
      <c r="L7" s="13">
        <v>4500</v>
      </c>
      <c r="M7" s="13" t="s">
        <v>16</v>
      </c>
      <c r="N7" s="13" t="s">
        <v>16</v>
      </c>
      <c r="O7" s="13">
        <v>4500</v>
      </c>
      <c r="P7" s="5">
        <f>Таблица1311[[#This Row],[Сумма по договору в месяц]]</f>
        <v>4500</v>
      </c>
    </row>
    <row r="8" spans="1:16" ht="15.75" x14ac:dyDescent="0.25">
      <c r="B8" s="3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6" ht="30" x14ac:dyDescent="0.25">
      <c r="A9" s="20" t="s">
        <v>83</v>
      </c>
      <c r="B9" s="3" t="s">
        <v>28</v>
      </c>
      <c r="C9" s="6">
        <v>0</v>
      </c>
      <c r="D9" s="6" t="s">
        <v>16</v>
      </c>
      <c r="E9" s="6" t="s">
        <v>16</v>
      </c>
      <c r="F9" s="6">
        <v>4500</v>
      </c>
      <c r="G9" s="6" t="s">
        <v>16</v>
      </c>
      <c r="H9" s="6" t="s">
        <v>16</v>
      </c>
      <c r="I9" s="6">
        <v>4500</v>
      </c>
      <c r="J9" s="14" t="s">
        <v>16</v>
      </c>
      <c r="K9" s="14" t="s">
        <v>16</v>
      </c>
      <c r="L9" s="14">
        <v>4500</v>
      </c>
      <c r="M9" s="14" t="s">
        <v>16</v>
      </c>
      <c r="N9" s="14" t="s">
        <v>16</v>
      </c>
      <c r="O9" s="14">
        <v>4500</v>
      </c>
      <c r="P9" s="5">
        <f>Таблица1311[[#This Row],[Сумма по договору в месяц]]</f>
        <v>4500</v>
      </c>
    </row>
    <row r="10" spans="1:16" ht="15.75" x14ac:dyDescent="0.25">
      <c r="B10" s="3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</row>
    <row r="11" spans="1:16" ht="30" x14ac:dyDescent="0.25">
      <c r="A11" s="20" t="s">
        <v>83</v>
      </c>
      <c r="B11" s="3" t="s">
        <v>29</v>
      </c>
      <c r="C11" s="6">
        <v>0</v>
      </c>
      <c r="D11" s="6" t="s">
        <v>16</v>
      </c>
      <c r="E11" s="6" t="s">
        <v>16</v>
      </c>
      <c r="F11" s="6">
        <v>4500</v>
      </c>
      <c r="G11" s="6" t="s">
        <v>16</v>
      </c>
      <c r="H11" s="6" t="s">
        <v>16</v>
      </c>
      <c r="I11" s="6">
        <v>4500</v>
      </c>
      <c r="J11" s="1" t="s">
        <v>16</v>
      </c>
      <c r="K11" s="1" t="s">
        <v>16</v>
      </c>
      <c r="L11" s="1">
        <v>4500</v>
      </c>
      <c r="M11" s="1" t="s">
        <v>16</v>
      </c>
      <c r="N11" s="1" t="s">
        <v>16</v>
      </c>
      <c r="O11" s="1">
        <v>4500</v>
      </c>
      <c r="P11" s="5">
        <f>Таблица1311[[#This Row],[Сумма по договору в месяц]]</f>
        <v>4500</v>
      </c>
    </row>
    <row r="12" spans="1:16" x14ac:dyDescent="0.25">
      <c r="B12" s="1"/>
      <c r="C12" s="1"/>
      <c r="D12" s="1"/>
      <c r="E12" s="4"/>
      <c r="F12" s="1"/>
      <c r="G12" s="1"/>
      <c r="H12" s="1"/>
      <c r="I12" s="1"/>
      <c r="J12" s="1"/>
      <c r="K12" s="1"/>
      <c r="L12" s="1"/>
      <c r="M12" s="1"/>
      <c r="N12" s="1"/>
      <c r="O12" s="1"/>
    </row>
    <row r="13" spans="1:16" ht="30" x14ac:dyDescent="0.25">
      <c r="A13" s="20" t="s">
        <v>83</v>
      </c>
      <c r="B13" s="3" t="s">
        <v>30</v>
      </c>
      <c r="C13" s="6">
        <v>0</v>
      </c>
      <c r="D13" s="6" t="s">
        <v>16</v>
      </c>
      <c r="E13" s="6" t="s">
        <v>16</v>
      </c>
      <c r="F13" s="6">
        <v>4500</v>
      </c>
      <c r="G13" s="6" t="s">
        <v>16</v>
      </c>
      <c r="H13" s="6" t="s">
        <v>16</v>
      </c>
      <c r="I13" s="6">
        <v>4500</v>
      </c>
      <c r="J13" s="1" t="s">
        <v>16</v>
      </c>
      <c r="K13" s="1" t="s">
        <v>16</v>
      </c>
      <c r="L13" s="1">
        <v>4500</v>
      </c>
      <c r="M13" s="1" t="s">
        <v>16</v>
      </c>
      <c r="N13" s="1" t="s">
        <v>16</v>
      </c>
      <c r="O13" s="1">
        <v>4500</v>
      </c>
      <c r="P13" s="5">
        <f>Таблица1311[[#This Row],[Сумма по договору в месяц]]</f>
        <v>4500</v>
      </c>
    </row>
    <row r="14" spans="1:16" x14ac:dyDescent="0.25">
      <c r="B14" s="1"/>
      <c r="C14" s="1"/>
      <c r="D14" s="1"/>
      <c r="E14" s="4"/>
      <c r="F14" s="1"/>
      <c r="G14" s="1"/>
      <c r="H14" s="1"/>
      <c r="I14" s="1"/>
      <c r="J14" s="1"/>
      <c r="K14" s="1"/>
      <c r="L14" s="1"/>
      <c r="M14" s="1"/>
      <c r="N14" s="1"/>
      <c r="O14" s="1"/>
    </row>
    <row r="15" spans="1:16" ht="30" x14ac:dyDescent="0.25">
      <c r="A15" s="20" t="s">
        <v>83</v>
      </c>
      <c r="B15" s="3" t="s">
        <v>34</v>
      </c>
      <c r="C15" s="6">
        <v>0</v>
      </c>
      <c r="D15" s="6" t="s">
        <v>16</v>
      </c>
      <c r="E15" s="18" t="s">
        <v>16</v>
      </c>
      <c r="F15" s="6">
        <v>4500</v>
      </c>
      <c r="G15" s="6" t="s">
        <v>16</v>
      </c>
      <c r="H15" s="6" t="s">
        <v>16</v>
      </c>
      <c r="I15" s="6">
        <v>4500</v>
      </c>
      <c r="J15" s="1" t="s">
        <v>16</v>
      </c>
      <c r="K15" s="1" t="s">
        <v>16</v>
      </c>
      <c r="L15" s="1">
        <v>4500</v>
      </c>
      <c r="M15" s="1" t="s">
        <v>16</v>
      </c>
      <c r="N15" s="1" t="s">
        <v>16</v>
      </c>
      <c r="O15" s="1">
        <v>4500</v>
      </c>
      <c r="P15" s="9">
        <f>Таблица1311[[#This Row],[Сумма по договору в месяц]]</f>
        <v>4500</v>
      </c>
    </row>
    <row r="16" spans="1:16" x14ac:dyDescent="0.25">
      <c r="B16" s="1"/>
      <c r="C16" s="1"/>
      <c r="D16" s="1"/>
      <c r="E16" s="4"/>
      <c r="F16" s="1"/>
      <c r="G16" s="1"/>
      <c r="H16" s="1"/>
      <c r="I16" s="1"/>
      <c r="J16" s="1"/>
      <c r="K16" s="1"/>
      <c r="L16" s="1"/>
      <c r="M16" s="1"/>
      <c r="N16" s="1"/>
      <c r="O16" s="1"/>
      <c r="P16" s="9">
        <f>SUBTOTAL(9,P5:P15)</f>
        <v>27000</v>
      </c>
    </row>
    <row r="19" spans="2:3" ht="15.75" hidden="1" thickBot="1" x14ac:dyDescent="0.3">
      <c r="B19" s="8"/>
      <c r="C19" t="s">
        <v>24</v>
      </c>
    </row>
    <row r="20" spans="2:3" ht="15.75" hidden="1" thickBot="1" x14ac:dyDescent="0.3"/>
    <row r="21" spans="2:3" ht="15.75" hidden="1" thickBot="1" x14ac:dyDescent="0.3">
      <c r="B21" s="7"/>
      <c r="C21" t="s">
        <v>25</v>
      </c>
    </row>
    <row r="22" spans="2:3" hidden="1" x14ac:dyDescent="0.25"/>
  </sheetData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Акадо Екатеринбург</vt:lpstr>
      <vt:lpstr>Геркон</vt:lpstr>
      <vt:lpstr>Инсис</vt:lpstr>
      <vt:lpstr>К Телеком</vt:lpstr>
      <vt:lpstr>Комтехцентр (Планета)</vt:lpstr>
      <vt:lpstr>Конвекс-Восток</vt:lpstr>
      <vt:lpstr>Конвекс-Центр</vt:lpstr>
      <vt:lpstr>Конвекс-Запад</vt:lpstr>
      <vt:lpstr>Ростелеком Пышма</vt:lpstr>
      <vt:lpstr>Ростелеком Екатеринбург</vt:lpstr>
      <vt:lpstr>УГМК-телеком</vt:lpstr>
      <vt:lpstr>Эр-Телеком холдинг</vt:lpstr>
      <vt:lpstr>Амиго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Suevalova</dc:creator>
  <cp:lastModifiedBy>Natalia Buldakova</cp:lastModifiedBy>
  <dcterms:created xsi:type="dcterms:W3CDTF">2017-06-23T04:03:45Z</dcterms:created>
  <dcterms:modified xsi:type="dcterms:W3CDTF">2017-08-15T12:10:55Z</dcterms:modified>
</cp:coreProperties>
</file>